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l\Documents\DoH\Unit\Threshold update\Summary\"/>
    </mc:Choice>
  </mc:AlternateContent>
  <bookViews>
    <workbookView xWindow="0" yWindow="0" windowWidth="23040" windowHeight="8904"/>
  </bookViews>
  <sheets>
    <sheet name="Excess deaths over time" sheetId="5" r:id="rId1"/>
    <sheet name="Costs of the deal (English NHS)" sheetId="1" r:id="rId2"/>
    <sheet name="English spend and GDP numbers" sheetId="3"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5" l="1"/>
  <c r="F20" i="5"/>
  <c r="F19" i="5"/>
  <c r="J19" i="5" s="1"/>
  <c r="B20" i="5"/>
  <c r="B18" i="5"/>
  <c r="B5" i="5"/>
  <c r="F5" i="5" s="1"/>
  <c r="I5" i="5" s="1"/>
  <c r="F11" i="1"/>
  <c r="F15" i="1" s="1"/>
  <c r="F3" i="3"/>
  <c r="C8" i="1"/>
  <c r="C10" i="1" s="1"/>
  <c r="G19" i="5" l="1"/>
  <c r="I19" i="5"/>
  <c r="J5" i="5"/>
  <c r="G5" i="5"/>
  <c r="F6" i="5"/>
  <c r="F13" i="1"/>
  <c r="F19" i="1" s="1"/>
  <c r="F7" i="1"/>
  <c r="F8" i="1" s="1"/>
  <c r="C12" i="1"/>
  <c r="C13" i="1" s="1"/>
  <c r="J20" i="5" l="1"/>
  <c r="I20" i="5"/>
  <c r="L19" i="5"/>
  <c r="N19" i="5" s="1"/>
  <c r="G20" i="5"/>
  <c r="K19" i="5"/>
  <c r="M19" i="5" s="1"/>
  <c r="K5" i="5"/>
  <c r="M5" i="5" s="1"/>
  <c r="L5" i="5"/>
  <c r="N5" i="5" s="1"/>
  <c r="F7" i="5"/>
  <c r="I6" i="5"/>
  <c r="J6" i="5"/>
  <c r="G6" i="5"/>
  <c r="L6" i="5" s="1"/>
  <c r="N6" i="5" s="1"/>
  <c r="F16" i="1"/>
  <c r="J21" i="5" l="1"/>
  <c r="I21" i="5"/>
  <c r="G21" i="5"/>
  <c r="L20" i="5"/>
  <c r="N20" i="5" s="1"/>
  <c r="K20" i="5"/>
  <c r="M20" i="5" s="1"/>
  <c r="G7" i="5"/>
  <c r="L7" i="5" s="1"/>
  <c r="N7" i="5" s="1"/>
  <c r="K6" i="5"/>
  <c r="M6" i="5" s="1"/>
  <c r="F8" i="5"/>
  <c r="J7" i="5"/>
  <c r="I7" i="5"/>
  <c r="L21" i="5" l="1"/>
  <c r="N21" i="5" s="1"/>
  <c r="K21" i="5"/>
  <c r="M21" i="5" s="1"/>
  <c r="F9" i="5"/>
  <c r="J8" i="5"/>
  <c r="I8" i="5"/>
  <c r="G8" i="5"/>
  <c r="L8" i="5" s="1"/>
  <c r="N8" i="5" s="1"/>
  <c r="K7" i="5"/>
  <c r="M7" i="5" s="1"/>
  <c r="G9" i="5" l="1"/>
  <c r="L9" i="5" s="1"/>
  <c r="N9" i="5" s="1"/>
  <c r="K8" i="5"/>
  <c r="M8" i="5" s="1"/>
  <c r="F10" i="5"/>
  <c r="J9" i="5"/>
  <c r="I9" i="5"/>
  <c r="F11" i="5" l="1"/>
  <c r="I10" i="5"/>
  <c r="J10" i="5"/>
  <c r="G10" i="5"/>
  <c r="L10" i="5" s="1"/>
  <c r="N10" i="5" s="1"/>
  <c r="K9" i="5"/>
  <c r="M9" i="5" s="1"/>
  <c r="G11" i="5" l="1"/>
  <c r="L11" i="5" s="1"/>
  <c r="N11" i="5" s="1"/>
  <c r="K10" i="5"/>
  <c r="M10" i="5" s="1"/>
  <c r="F12" i="5"/>
  <c r="J11" i="5"/>
  <c r="I11" i="5"/>
  <c r="F13" i="5" l="1"/>
  <c r="J12" i="5"/>
  <c r="I12" i="5"/>
  <c r="G12" i="5"/>
  <c r="L12" i="5" s="1"/>
  <c r="N12" i="5" s="1"/>
  <c r="K11" i="5"/>
  <c r="M11" i="5" s="1"/>
  <c r="G13" i="5" l="1"/>
  <c r="L13" i="5" s="1"/>
  <c r="N13" i="5" s="1"/>
  <c r="K12" i="5"/>
  <c r="M12" i="5" s="1"/>
  <c r="F14" i="5"/>
  <c r="J13" i="5"/>
  <c r="I13" i="5"/>
  <c r="I14" i="5" l="1"/>
  <c r="J14" i="5"/>
  <c r="G14" i="5"/>
  <c r="K13" i="5"/>
  <c r="M13" i="5" s="1"/>
  <c r="K14" i="5" l="1"/>
  <c r="M14" i="5" s="1"/>
  <c r="L14" i="5"/>
  <c r="N14" i="5" s="1"/>
</calcChain>
</file>

<file path=xl/comments1.xml><?xml version="1.0" encoding="utf-8"?>
<comments xmlns="http://schemas.openxmlformats.org/spreadsheetml/2006/main">
  <authors>
    <author>Karl</author>
  </authors>
  <commentList>
    <comment ref="B3" authorId="0" shapeId="0">
      <text>
        <r>
          <rPr>
            <b/>
            <sz val="9"/>
            <color indexed="81"/>
            <rFont val="Tahoma"/>
            <family val="2"/>
          </rPr>
          <t>Karl:</t>
        </r>
        <r>
          <rPr>
            <sz val="9"/>
            <color indexed="81"/>
            <rFont val="Tahoma"/>
            <family val="2"/>
          </rPr>
          <t xml:space="preserve">
See costs of the deal sheet
</t>
        </r>
      </text>
    </comment>
    <comment ref="K3" authorId="0" shapeId="0">
      <text>
        <r>
          <rPr>
            <b/>
            <sz val="9"/>
            <color indexed="81"/>
            <rFont val="Tahoma"/>
            <family val="2"/>
          </rPr>
          <t>Karl:</t>
        </r>
        <r>
          <rPr>
            <sz val="9"/>
            <color indexed="81"/>
            <rFont val="Tahoma"/>
            <family val="2"/>
          </rPr>
          <t xml:space="preserve">
Cumulative to each year
</t>
        </r>
      </text>
    </comment>
    <comment ref="B4" authorId="0" shapeId="0">
      <text>
        <r>
          <rPr>
            <b/>
            <sz val="9"/>
            <color indexed="81"/>
            <rFont val="Tahoma"/>
            <family val="2"/>
          </rPr>
          <t>Karl:</t>
        </r>
        <r>
          <rPr>
            <sz val="9"/>
            <color indexed="81"/>
            <rFont val="Tahoma"/>
            <family val="2"/>
          </rPr>
          <t xml:space="preserve">
All quotes number are for 2035 or 2034
Not sure on OBR but I don’t think the OBR was refering to this deal just the general increase  witohut the deal</t>
        </r>
      </text>
    </comment>
    <comment ref="G4" authorId="0" shapeId="0">
      <text>
        <r>
          <rPr>
            <b/>
            <sz val="9"/>
            <color indexed="81"/>
            <rFont val="Tahoma"/>
            <family val="2"/>
          </rPr>
          <t>Karl:</t>
        </r>
        <r>
          <rPr>
            <sz val="9"/>
            <color indexed="81"/>
            <rFont val="Tahoma"/>
            <family val="2"/>
          </rPr>
          <t xml:space="preserve">
Cumulative to each year
</t>
        </r>
      </text>
    </comment>
    <comment ref="E7" authorId="0" shapeId="0">
      <text>
        <r>
          <rPr>
            <b/>
            <sz val="9"/>
            <color indexed="81"/>
            <rFont val="Tahoma"/>
            <family val="2"/>
          </rPr>
          <t>Karl:</t>
        </r>
        <r>
          <rPr>
            <sz val="9"/>
            <color indexed="81"/>
            <rFont val="Tahoma"/>
            <family val="2"/>
          </rPr>
          <t xml:space="preserve">
The is much higher than the minimum target = £1.17 bn
VPAG renegotiated Decmeber 2028 and see Quotes from ABPI
</t>
        </r>
      </text>
    </comment>
    <comment ref="A8" authorId="0" shapeId="0">
      <text>
        <r>
          <rPr>
            <b/>
            <sz val="9"/>
            <color indexed="81"/>
            <rFont val="Tahoma"/>
            <family val="2"/>
          </rPr>
          <t>Karl:</t>
        </r>
        <r>
          <rPr>
            <sz val="9"/>
            <color indexed="81"/>
            <rFont val="Tahoma"/>
            <family val="2"/>
          </rPr>
          <t xml:space="preserve">
These estimate combine the direct effect on NHS patients and the indirect effect through the ipact on adult social care which includes qality of life pacts on service users and their carers but also the indirect impact on the NHS.  It is based on the published evidecen cited in the open letter and o the sldie deck but updated to 24/25 martiality, morbidity and spend data </t>
        </r>
      </text>
    </comment>
    <comment ref="A9" authorId="0" shapeId="0">
      <text>
        <r>
          <rPr>
            <b/>
            <sz val="9"/>
            <color indexed="81"/>
            <rFont val="Tahoma"/>
            <family val="2"/>
          </rPr>
          <t>Karl:</t>
        </r>
        <r>
          <rPr>
            <sz val="9"/>
            <color indexed="81"/>
            <rFont val="Tahoma"/>
            <family val="2"/>
          </rPr>
          <t xml:space="preserve">
These estimate combine the direct effect on NHS patients and the indirect effect through the impact on adult social care which includes the indirect impact on NHS mortality.  It is based on the published evidecen cited in the open letter and o the sldie deck but updated to 24/25 mortiality and spend data 
Please note the mortiality effect uses data on a 3 year average of mortiality over subsequent yeears so any effect on mortiality must have a minium of a 2 year survival effect on average.   
Therefore the effect on mortiality with much smaller survival effects would be much greater</t>
        </r>
      </text>
    </comment>
    <comment ref="B11" authorId="0" shapeId="0">
      <text>
        <r>
          <rPr>
            <b/>
            <sz val="9"/>
            <color indexed="81"/>
            <rFont val="Tahoma"/>
            <family val="2"/>
          </rPr>
          <t>Karl:</t>
        </r>
        <r>
          <rPr>
            <sz val="9"/>
            <color indexed="81"/>
            <rFont val="Tahoma"/>
            <family val="2"/>
          </rPr>
          <t xml:space="preserve">
Excess deaths in England and Wales: March 2020 to June 2022 - Office for National Statistics
</t>
        </r>
      </text>
    </comment>
    <comment ref="K17" authorId="0" shapeId="0">
      <text>
        <r>
          <rPr>
            <b/>
            <sz val="9"/>
            <color indexed="81"/>
            <rFont val="Tahoma"/>
            <family val="2"/>
          </rPr>
          <t>Karl:</t>
        </r>
        <r>
          <rPr>
            <sz val="9"/>
            <color indexed="81"/>
            <rFont val="Tahoma"/>
            <family val="2"/>
          </rPr>
          <t xml:space="preserve">
Cumulative to each year
</t>
        </r>
      </text>
    </comment>
    <comment ref="G18" authorId="0" shapeId="0">
      <text>
        <r>
          <rPr>
            <b/>
            <sz val="9"/>
            <color indexed="81"/>
            <rFont val="Tahoma"/>
            <family val="2"/>
          </rPr>
          <t>Karl:</t>
        </r>
        <r>
          <rPr>
            <sz val="9"/>
            <color indexed="81"/>
            <rFont val="Tahoma"/>
            <family val="2"/>
          </rPr>
          <t xml:space="preserve">
Cumulative to each year
</t>
        </r>
      </text>
    </comment>
    <comment ref="E21" authorId="0" shapeId="0">
      <text>
        <r>
          <rPr>
            <b/>
            <sz val="9"/>
            <color indexed="81"/>
            <rFont val="Tahoma"/>
            <family val="2"/>
          </rPr>
          <t>Karl:</t>
        </r>
        <r>
          <rPr>
            <sz val="9"/>
            <color indexed="81"/>
            <rFont val="Tahoma"/>
            <family val="2"/>
          </rPr>
          <t xml:space="preserve">
The is much higher than the minimum target = £1.17 bn
VPAG renegotiated Decmeber 2028 and see Quotes from ABPI
</t>
        </r>
      </text>
    </comment>
  </commentList>
</comments>
</file>

<file path=xl/comments2.xml><?xml version="1.0" encoding="utf-8"?>
<comments xmlns="http://schemas.openxmlformats.org/spreadsheetml/2006/main">
  <authors>
    <author>Karl</author>
  </authors>
  <commentList>
    <comment ref="B5" authorId="0" shapeId="0">
      <text>
        <r>
          <rPr>
            <b/>
            <sz val="9"/>
            <color indexed="81"/>
            <rFont val="Tahoma"/>
            <family val="2"/>
          </rPr>
          <t xml:space="preserve">Karl:
 </t>
        </r>
        <r>
          <rPr>
            <sz val="9"/>
            <color indexed="81"/>
            <rFont val="Tahoma"/>
            <family val="2"/>
          </rPr>
          <t xml:space="preserve">Office for Budget Responsibility Economic and Fiscal Outlook, published in November 2025, which stated that the Spending Review assumed that there would be a 25 per cent rise in spending on branded medicines between 2025-26 and 2028-29 at the cost of £3.3 billion. 
Not sure on by when.  I think 2034 but check
From: https://www.nuffieldtrust.org.uk/news-item/nuffield-trust-responds-to-reports-nhs-will-pay-more-for-branded-new-medicines
</t>
        </r>
      </text>
    </comment>
    <comment ref="E5" authorId="0" shapeId="0">
      <text>
        <r>
          <rPr>
            <b/>
            <sz val="9"/>
            <color indexed="81"/>
            <rFont val="Tahoma"/>
            <family val="2"/>
          </rPr>
          <t>Karl:</t>
        </r>
        <r>
          <rPr>
            <sz val="9"/>
            <color indexed="81"/>
            <rFont val="Tahoma"/>
            <family val="2"/>
          </rPr>
          <t xml:space="preserve">
See Vallance Lord. (2025). BBC  25 sept https://www.bbc.co.uk/news/articles/cre53qgey0eo
and 
https://observer.co.uk/news/business/article/uk-set-to-raise-prices-of-drugs-in-us-agreement
What he wanted and I think over 10 years so by 20235</t>
        </r>
      </text>
    </comment>
    <comment ref="M5" authorId="0" shapeId="0">
      <text>
        <r>
          <rPr>
            <b/>
            <sz val="9"/>
            <color indexed="81"/>
            <rFont val="Tahoma"/>
            <family val="2"/>
          </rPr>
          <t>Karl:</t>
        </r>
        <r>
          <rPr>
            <sz val="9"/>
            <color indexed="81"/>
            <rFont val="Tahoma"/>
            <family val="2"/>
          </rPr>
          <t xml:space="preserve">
This is just wrong and not sure what it means but tryig to find how minister can get to £1bn
I would be the annual constant payment in today prices that will cover this libabiity but cant figure out how to get that</t>
        </r>
      </text>
    </comment>
    <comment ref="B7" authorId="0" shapeId="0">
      <text>
        <r>
          <rPr>
            <b/>
            <sz val="9"/>
            <color indexed="81"/>
            <rFont val="Tahoma"/>
            <family val="2"/>
          </rPr>
          <t>Karl:</t>
        </r>
        <r>
          <rPr>
            <sz val="9"/>
            <color indexed="81"/>
            <rFont val="Tahoma"/>
            <family val="2"/>
          </rPr>
          <t xml:space="preserve">
See Vallance Lord. (2025). BBC  25 sept https://www.bbc.co.uk/news/articles/cre53qgey0eo
and 
https://observer.co.uk/news/business/article/uk-set-to-raise-prices-of-drugs-in-us-agreement
What he wanted and I think over 10 years so by 20235</t>
        </r>
      </text>
    </comment>
    <comment ref="B8" authorId="0" shapeId="0">
      <text>
        <r>
          <rPr>
            <b/>
            <sz val="9"/>
            <color indexed="81"/>
            <rFont val="Tahoma"/>
            <family val="2"/>
          </rPr>
          <t>Karl:</t>
        </r>
        <r>
          <rPr>
            <sz val="9"/>
            <color indexed="81"/>
            <rFont val="Tahoma"/>
            <family val="2"/>
          </rPr>
          <t xml:space="preserve">
This is slightly greater than total NHS expenditure and is for 24/25
</t>
        </r>
      </text>
    </comment>
    <comment ref="B9" authorId="0" shapeId="0">
      <text>
        <r>
          <rPr>
            <b/>
            <sz val="9"/>
            <color indexed="81"/>
            <rFont val="Tahoma"/>
            <family val="2"/>
          </rPr>
          <t>Karl:</t>
        </r>
        <r>
          <rPr>
            <sz val="9"/>
            <color indexed="81"/>
            <rFont val="Tahoma"/>
            <family val="2"/>
          </rPr>
          <t xml:space="preserve">
'Net' means account has been taken of all discounts etc</t>
        </r>
      </text>
    </comment>
    <comment ref="C9" authorId="0" shapeId="0">
      <text>
        <r>
          <rPr>
            <b/>
            <sz val="9"/>
            <color indexed="81"/>
            <rFont val="Tahoma"/>
            <family val="2"/>
          </rPr>
          <t>Karl:</t>
        </r>
        <r>
          <rPr>
            <sz val="9"/>
            <color indexed="81"/>
            <rFont val="Tahoma"/>
            <family val="2"/>
          </rPr>
          <t xml:space="preserve">
Net medicines spend from IQVIA.  May include biosimilas and generics so may be an over estimte of % spend on new drugs.  However the £ increase is fine as that will be on new drugs 
See
https://www.iqvia.com/insights/the-iqvia-institute/reports-and-publications/reports/drug-expenditure-dynamics-2000-2022</t>
        </r>
      </text>
    </comment>
    <comment ref="C10" authorId="0" shapeId="0">
      <text>
        <r>
          <rPr>
            <b/>
            <sz val="9"/>
            <color indexed="81"/>
            <rFont val="Tahoma"/>
            <family val="2"/>
          </rPr>
          <t>Karl:</t>
        </r>
        <r>
          <rPr>
            <sz val="9"/>
            <color indexed="81"/>
            <rFont val="Tahoma"/>
            <family val="2"/>
          </rPr>
          <t xml:space="preserve">
Estimated figure forEngland so does not include costs on devolved nations</t>
        </r>
      </text>
    </comment>
    <comment ref="E10" authorId="0" shapeId="0">
      <text>
        <r>
          <rPr>
            <b/>
            <sz val="9"/>
            <color indexed="81"/>
            <rFont val="Tahoma"/>
            <family val="2"/>
          </rPr>
          <t>Karl:</t>
        </r>
        <r>
          <rPr>
            <sz val="9"/>
            <color indexed="81"/>
            <rFont val="Tahoma"/>
            <family val="2"/>
          </rPr>
          <t xml:space="preserve">
I am told these are an accurate estimate of the combined impact of NICE thresholds and VPAG changes by 2035 (but at 24/25 GDP and prices) 
https://www.abpi.org.uk/media/news/2025/december/vpag-payment-rate-for-newer-medicines-will-be-145-in-2026/</t>
        </r>
      </text>
    </comment>
    <comment ref="C11" authorId="0" shapeId="0">
      <text>
        <r>
          <rPr>
            <b/>
            <sz val="9"/>
            <color indexed="81"/>
            <rFont val="Tahoma"/>
            <family val="2"/>
          </rPr>
          <t>Karl:</t>
        </r>
        <r>
          <rPr>
            <sz val="9"/>
            <color indexed="81"/>
            <rFont val="Tahoma"/>
            <family val="2"/>
          </rPr>
          <t xml:space="preserve">
Target is based on the european comparisos in 
https://www.iqvia.com/insights/the-iqvia-institute/reports-and-publications/reports/drug-expenditure-dynamics-2000-2022</t>
        </r>
      </text>
    </comment>
    <comment ref="E12" authorId="0" shapeId="0">
      <text>
        <r>
          <rPr>
            <b/>
            <sz val="9"/>
            <color indexed="81"/>
            <rFont val="Tahoma"/>
            <family val="2"/>
          </rPr>
          <t>Karl:</t>
        </r>
        <r>
          <rPr>
            <sz val="9"/>
            <color indexed="81"/>
            <rFont val="Tahoma"/>
            <family val="2"/>
          </rPr>
          <t xml:space="preserve">
This is a narrow definaition of new medicines used in VPAG and is less than branded drug spend. </t>
        </r>
      </text>
    </comment>
    <comment ref="E14" authorId="0" shapeId="0">
      <text>
        <r>
          <rPr>
            <b/>
            <sz val="9"/>
            <color indexed="81"/>
            <rFont val="Tahoma"/>
            <family val="2"/>
          </rPr>
          <t>Karl:</t>
        </r>
        <r>
          <rPr>
            <sz val="9"/>
            <color indexed="81"/>
            <rFont val="Tahoma"/>
            <family val="2"/>
          </rPr>
          <t xml:space="preserve">
This is a narrow definaition of new medicines used in VPAG and is less than branded drug spend. </t>
        </r>
      </text>
    </comment>
    <comment ref="E18" authorId="0" shapeId="0">
      <text>
        <r>
          <rPr>
            <b/>
            <sz val="9"/>
            <color indexed="81"/>
            <rFont val="Tahoma"/>
            <family val="2"/>
          </rPr>
          <t>Karl:</t>
        </r>
        <r>
          <rPr>
            <sz val="9"/>
            <color indexed="81"/>
            <rFont val="Tahoma"/>
            <family val="2"/>
          </rPr>
          <t xml:space="preserve">
This is a minimum target that is part of the deal and explains where they get £1bn from
The deal will be renegotiated by the end of 2028.  Its clear from Vallance (above), ABPI quotes and quotes that VPAG rate need to be below 10% that the cost will increse sharply</t>
        </r>
      </text>
    </comment>
  </commentList>
</comments>
</file>

<file path=xl/comments3.xml><?xml version="1.0" encoding="utf-8"?>
<comments xmlns="http://schemas.openxmlformats.org/spreadsheetml/2006/main">
  <authors>
    <author>Karl</author>
  </authors>
  <commentList>
    <comment ref="B2" authorId="0" shapeId="0">
      <text>
        <r>
          <rPr>
            <b/>
            <sz val="9"/>
            <color indexed="81"/>
            <rFont val="Tahoma"/>
            <family val="2"/>
          </rPr>
          <t>Karl:</t>
        </r>
        <r>
          <rPr>
            <sz val="9"/>
            <color indexed="81"/>
            <rFont val="Tahoma"/>
            <family val="2"/>
          </rPr>
          <t xml:space="preserve">
Karl to add referencable source
</t>
        </r>
      </text>
    </comment>
    <comment ref="B3" authorId="0" shapeId="0">
      <text>
        <r>
          <rPr>
            <b/>
            <sz val="9"/>
            <color indexed="81"/>
            <rFont val="Tahoma"/>
            <family val="2"/>
          </rPr>
          <t>Karl:</t>
        </r>
        <r>
          <rPr>
            <sz val="9"/>
            <color indexed="81"/>
            <rFont val="Tahoma"/>
            <family val="2"/>
          </rPr>
          <t xml:space="preserve">
See 
https://www.england.nhs.uk/long-read/planning-guidance-and-budget-for-2024-25/#:~:text=Core%20service%20development%20and%20transformation,3.4</t>
        </r>
      </text>
    </comment>
    <comment ref="C3" authorId="0" shapeId="0">
      <text>
        <r>
          <rPr>
            <b/>
            <sz val="9"/>
            <color indexed="81"/>
            <rFont val="Tahoma"/>
            <family val="2"/>
          </rPr>
          <t>Karl:</t>
        </r>
        <r>
          <rPr>
            <sz val="9"/>
            <color indexed="81"/>
            <rFont val="Tahoma"/>
            <family val="2"/>
          </rPr>
          <t xml:space="preserve">
Estimated currently no reliable source!
</t>
        </r>
      </text>
    </comment>
    <comment ref="E3" authorId="0" shapeId="0">
      <text>
        <r>
          <rPr>
            <b/>
            <sz val="9"/>
            <color indexed="81"/>
            <rFont val="Tahoma"/>
            <family val="2"/>
          </rPr>
          <t>Karl:</t>
        </r>
        <r>
          <rPr>
            <sz val="9"/>
            <color indexed="81"/>
            <rFont val="Tahoma"/>
            <family val="2"/>
          </rPr>
          <t xml:space="preserve">
https://www.ons.gov.uk/peoplepopulationandcommunity/populationandmigration/populationestimates
</t>
        </r>
      </text>
    </comment>
    <comment ref="B4" authorId="0" shapeId="0">
      <text>
        <r>
          <rPr>
            <b/>
            <sz val="9"/>
            <color indexed="81"/>
            <rFont val="Tahoma"/>
            <family val="2"/>
          </rPr>
          <t>Karl:</t>
        </r>
        <r>
          <rPr>
            <sz val="9"/>
            <color indexed="81"/>
            <rFont val="Tahoma"/>
            <family val="2"/>
          </rPr>
          <t xml:space="preserve">
No reliable source
</t>
        </r>
      </text>
    </comment>
    <comment ref="C4" authorId="0" shapeId="0">
      <text>
        <r>
          <rPr>
            <b/>
            <sz val="9"/>
            <color indexed="81"/>
            <rFont val="Tahoma"/>
            <family val="2"/>
          </rPr>
          <t>Karl:</t>
        </r>
        <r>
          <rPr>
            <sz val="9"/>
            <color indexed="81"/>
            <rFont val="Tahoma"/>
            <family val="2"/>
          </rPr>
          <t xml:space="preserve">
For 25/26
https://www.health.org.uk/reports-and-analysis/analysis/health-care-funding</t>
        </r>
      </text>
    </comment>
  </commentList>
</comments>
</file>

<file path=xl/sharedStrings.xml><?xml version="1.0" encoding="utf-8"?>
<sst xmlns="http://schemas.openxmlformats.org/spreadsheetml/2006/main" count="74" uniqueCount="54">
  <si>
    <t>GDP (England) £m</t>
  </si>
  <si>
    <t>English population (m)</t>
  </si>
  <si>
    <t>Proposed increase in NHS spend  (£m)</t>
  </si>
  <si>
    <t>New medicines spend (£m)</t>
  </si>
  <si>
    <t>Net medicines spend (%)</t>
  </si>
  <si>
    <t>Total health expenditure (£m)</t>
  </si>
  <si>
    <t>Lord Vallance from 9% to 12% of total spend</t>
  </si>
  <si>
    <t>Lord Vallance from 9% to 14% of total spend</t>
  </si>
  <si>
    <t>Date</t>
  </si>
  <si>
    <t>OBR assessment before budget</t>
  </si>
  <si>
    <t xml:space="preserve">After the deal </t>
  </si>
  <si>
    <t>Total NHS spend data £m</t>
  </si>
  <si>
    <t>Total Health spend data £m</t>
  </si>
  <si>
    <t>23/24</t>
  </si>
  <si>
    <t>24/25</t>
  </si>
  <si>
    <t>25/26</t>
  </si>
  <si>
    <t>GDP per capita £</t>
  </si>
  <si>
    <t>Before the deal was anounced</t>
  </si>
  <si>
    <t>Net medicines spend (£m) 24/25</t>
  </si>
  <si>
    <t xml:space="preserve">ABPI 0.3% to 0.6% of GDP </t>
  </si>
  <si>
    <t xml:space="preserve">GDP, England 2024/25  (£m) </t>
  </si>
  <si>
    <t>Net 'new' medicines spend (%)</t>
  </si>
  <si>
    <t>Net 'new' medicines spend (£m)</t>
  </si>
  <si>
    <t>New net 'new' medicines spend (%)</t>
  </si>
  <si>
    <t xml:space="preserve">Proposed % of total spend on medicines </t>
  </si>
  <si>
    <t>New net 'new' medicines spend (£m)</t>
  </si>
  <si>
    <t>Increase  in NHS spend (£m)</t>
  </si>
  <si>
    <t>Minimum increase by 2029 target (% GDP)</t>
  </si>
  <si>
    <t>Minimum increase by 2029 in NHS spend (£m)</t>
  </si>
  <si>
    <t xml:space="preserve">New % of total spend on medicines </t>
  </si>
  <si>
    <t>Increase in NHS spend  (£m)</t>
  </si>
  <si>
    <t xml:space="preserve">Costs and impacts for the English NHS </t>
  </si>
  <si>
    <t xml:space="preserve">(These will scale down for the additional impact on the NHS in Soctland, Wales and Northern Ireland) </t>
  </si>
  <si>
    <t>Time to full implementation (years)</t>
  </si>
  <si>
    <t>Costs and mortality impacts over time</t>
  </si>
  <si>
    <t>Each year</t>
  </si>
  <si>
    <t>Increase in NHS costs each year (£m)</t>
  </si>
  <si>
    <t>Additional NHS cost (£m)</t>
  </si>
  <si>
    <t>NHS spending to gain one QALY</t>
  </si>
  <si>
    <t>Low</t>
  </si>
  <si>
    <t>High</t>
  </si>
  <si>
    <t xml:space="preserve">Effects on outcomes </t>
  </si>
  <si>
    <t xml:space="preserve">Excess deaths from two years of the covid pandemic </t>
  </si>
  <si>
    <t>Additional (excess) deaths</t>
  </si>
  <si>
    <t>Total cost</t>
  </si>
  <si>
    <t>Total  deaths</t>
  </si>
  <si>
    <t>Additional NHS costs per year when fully implemented (£m)</t>
  </si>
  <si>
    <t>% of the covid pandemic</t>
  </si>
  <si>
    <t xml:space="preserve">Total deaths as   </t>
  </si>
  <si>
    <t>Time to target</t>
  </si>
  <si>
    <t>Additional spend in 2028 (£m)</t>
  </si>
  <si>
    <t>Take Streeting at his word (BBC R4 of £1bn)?</t>
  </si>
  <si>
    <t xml:space="preserve">Only hit the minium target by 2029 (end of 2028) </t>
  </si>
  <si>
    <t>NHS spending to avert one death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</si>
</sst>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quot;£&quot;#,##0.00"/>
    <numFmt numFmtId="165" formatCode="0.000"/>
    <numFmt numFmtId="166" formatCode="&quot;£&quot;#,##0"/>
    <numFmt numFmtId="168" formatCode="0.0%"/>
    <numFmt numFmtId="169" formatCode="_-* #,##0_-;\-* #,##0_-;_-* &quot;-&quot;??_-;_-@_-"/>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1"/>
      <color theme="1"/>
      <name val="Calibri"/>
      <scheme val="minor"/>
    </font>
    <font>
      <b/>
      <sz val="11"/>
      <color rgb="FFFF0000"/>
      <name val="Calibri"/>
      <family val="2"/>
      <scheme val="minor"/>
    </font>
    <font>
      <sz val="11"/>
      <name val="Calibri"/>
      <family val="2"/>
      <scheme val="minor"/>
    </font>
    <font>
      <sz val="11"/>
      <color theme="1"/>
      <name val="Calibri"/>
      <scheme val="minor"/>
    </font>
    <font>
      <b/>
      <sz val="11"/>
      <name val="Calibri"/>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0">
    <xf numFmtId="0" fontId="0" fillId="0" borderId="0" xfId="0"/>
    <xf numFmtId="164" fontId="0" fillId="0" borderId="0" xfId="0" applyNumberFormat="1"/>
    <xf numFmtId="165" fontId="0" fillId="0" borderId="0" xfId="0" applyNumberFormat="1" applyFill="1"/>
    <xf numFmtId="166" fontId="0" fillId="0" borderId="0" xfId="0" applyNumberFormat="1"/>
    <xf numFmtId="3" fontId="0" fillId="0" borderId="0" xfId="0" applyNumberFormat="1" applyBorder="1"/>
    <xf numFmtId="164" fontId="0" fillId="0" borderId="0" xfId="0" applyNumberFormat="1" applyBorder="1"/>
    <xf numFmtId="166" fontId="0" fillId="0" borderId="0" xfId="0" applyNumberFormat="1" applyBorder="1"/>
    <xf numFmtId="0" fontId="0" fillId="0" borderId="2" xfId="0" applyBorder="1"/>
    <xf numFmtId="0" fontId="0" fillId="0" borderId="0" xfId="0" applyBorder="1"/>
    <xf numFmtId="164" fontId="0" fillId="0" borderId="3" xfId="0" applyNumberFormat="1" applyBorder="1"/>
    <xf numFmtId="0" fontId="0" fillId="0" borderId="4" xfId="0" applyBorder="1"/>
    <xf numFmtId="166" fontId="0" fillId="0" borderId="3" xfId="0" applyNumberFormat="1" applyBorder="1"/>
    <xf numFmtId="10" fontId="0" fillId="0" borderId="3" xfId="3" applyNumberFormat="1" applyFont="1" applyBorder="1"/>
    <xf numFmtId="0" fontId="0" fillId="0" borderId="3" xfId="0" applyBorder="1"/>
    <xf numFmtId="166" fontId="0" fillId="0" borderId="3" xfId="1" applyNumberFormat="1" applyFont="1" applyBorder="1"/>
    <xf numFmtId="9" fontId="0" fillId="0" borderId="0" xfId="3" applyFont="1" applyBorder="1"/>
    <xf numFmtId="9" fontId="0" fillId="0" borderId="3" xfId="3" applyFont="1" applyBorder="1"/>
    <xf numFmtId="166" fontId="4" fillId="0" borderId="1" xfId="0" applyNumberFormat="1" applyFont="1" applyBorder="1"/>
    <xf numFmtId="0" fontId="3" fillId="0" borderId="4" xfId="0" applyFont="1" applyFill="1" applyBorder="1"/>
    <xf numFmtId="0" fontId="0" fillId="0" borderId="4" xfId="0" applyFill="1" applyBorder="1"/>
    <xf numFmtId="9" fontId="0" fillId="0" borderId="0" xfId="3" applyFont="1"/>
    <xf numFmtId="0" fontId="0" fillId="0" borderId="6" xfId="0" applyBorder="1"/>
    <xf numFmtId="169" fontId="0" fillId="0" borderId="0" xfId="0" applyNumberFormat="1"/>
    <xf numFmtId="0" fontId="5" fillId="0" borderId="4" xfId="0" applyFont="1" applyBorder="1"/>
    <xf numFmtId="0" fontId="3" fillId="0" borderId="0" xfId="0" applyFont="1"/>
    <xf numFmtId="0" fontId="8" fillId="0" borderId="0" xfId="0" applyFont="1"/>
    <xf numFmtId="0" fontId="0" fillId="0" borderId="5" xfId="0" applyBorder="1"/>
    <xf numFmtId="0" fontId="3" fillId="0" borderId="6" xfId="0" applyFont="1" applyBorder="1"/>
    <xf numFmtId="0" fontId="3" fillId="0" borderId="4" xfId="0" applyFont="1" applyBorder="1"/>
    <xf numFmtId="166" fontId="0" fillId="0" borderId="0" xfId="1" applyNumberFormat="1" applyFont="1"/>
    <xf numFmtId="166" fontId="0" fillId="2" borderId="0" xfId="0" applyNumberFormat="1" applyFill="1"/>
    <xf numFmtId="0" fontId="3" fillId="0" borderId="0" xfId="0" applyFont="1" applyBorder="1"/>
    <xf numFmtId="9" fontId="1" fillId="2" borderId="3" xfId="3" applyFont="1" applyFill="1" applyBorder="1"/>
    <xf numFmtId="166" fontId="9" fillId="0" borderId="5" xfId="3" applyNumberFormat="1" applyFont="1" applyFill="1" applyBorder="1"/>
    <xf numFmtId="0" fontId="0" fillId="0" borderId="0" xfId="0" applyFont="1"/>
    <xf numFmtId="0" fontId="0" fillId="0" borderId="0" xfId="0" applyNumberFormat="1"/>
    <xf numFmtId="0" fontId="0" fillId="0" borderId="7" xfId="0" applyBorder="1"/>
    <xf numFmtId="0" fontId="0" fillId="0" borderId="0" xfId="0" applyFont="1" applyBorder="1"/>
    <xf numFmtId="169" fontId="0" fillId="0" borderId="0" xfId="1" applyNumberFormat="1" applyFont="1" applyBorder="1"/>
    <xf numFmtId="0" fontId="2" fillId="0" borderId="4" xfId="0" applyFont="1" applyBorder="1"/>
    <xf numFmtId="166" fontId="0" fillId="0" borderId="8" xfId="0" applyNumberFormat="1" applyBorder="1"/>
    <xf numFmtId="0" fontId="0" fillId="0" borderId="8" xfId="0" applyBorder="1"/>
    <xf numFmtId="169" fontId="0" fillId="0" borderId="8" xfId="1" applyNumberFormat="1" applyFont="1" applyBorder="1"/>
    <xf numFmtId="9" fontId="0" fillId="0" borderId="8" xfId="3" applyFont="1" applyBorder="1"/>
    <xf numFmtId="9" fontId="0" fillId="0" borderId="1" xfId="3" applyFont="1" applyBorder="1"/>
    <xf numFmtId="0" fontId="2" fillId="0" borderId="2" xfId="0" applyFont="1" applyBorder="1"/>
    <xf numFmtId="166" fontId="3" fillId="0" borderId="3" xfId="0" applyNumberFormat="1" applyFont="1" applyBorder="1"/>
    <xf numFmtId="168" fontId="5" fillId="0" borderId="3" xfId="3" applyNumberFormat="1" applyFont="1" applyFill="1" applyBorder="1"/>
    <xf numFmtId="43" fontId="0" fillId="0" borderId="3" xfId="0" applyNumberFormat="1" applyBorder="1"/>
    <xf numFmtId="166" fontId="7" fillId="0" borderId="3" xfId="0" applyNumberFormat="1" applyFont="1" applyBorder="1"/>
    <xf numFmtId="166" fontId="6" fillId="0" borderId="3" xfId="0" applyNumberFormat="1" applyFont="1" applyBorder="1"/>
    <xf numFmtId="166" fontId="0" fillId="0" borderId="1" xfId="0" applyNumberFormat="1" applyBorder="1"/>
    <xf numFmtId="0" fontId="0" fillId="2" borderId="0" xfId="0" applyFill="1"/>
    <xf numFmtId="3" fontId="0" fillId="2" borderId="0" xfId="0" applyNumberFormat="1" applyFill="1"/>
    <xf numFmtId="168" fontId="0" fillId="2" borderId="3" xfId="3" applyNumberFormat="1" applyFont="1" applyFill="1" applyBorder="1"/>
    <xf numFmtId="166" fontId="1" fillId="2" borderId="0" xfId="2" applyNumberFormat="1" applyFont="1" applyFill="1" applyBorder="1"/>
    <xf numFmtId="166" fontId="0" fillId="2" borderId="0" xfId="1" applyNumberFormat="1" applyFont="1" applyFill="1" applyBorder="1"/>
    <xf numFmtId="166" fontId="0" fillId="2" borderId="0" xfId="0" applyNumberFormat="1" applyFill="1" applyBorder="1"/>
    <xf numFmtId="0" fontId="0" fillId="2" borderId="0" xfId="0" applyFill="1" applyBorder="1"/>
    <xf numFmtId="166" fontId="7" fillId="2" borderId="0" xfId="1" applyNumberFormat="1" applyFont="1" applyFill="1" applyBorder="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ealth%20social%20care%20and%20economic%20growth%20effects%20of%20changes%20in%20NHS%20expenditure%20111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Tables 1"/>
      <sheetName val="Tables 2"/>
      <sheetName val="Costs of recent proposals"/>
      <sheetName val="Summary of the effects of NHS£"/>
      <sheetName val="Effects NHS£ on health"/>
      <sheetName val="Non-marginal effects £NHS "/>
      <sheetName val="Effects of NHS£ on ASC"/>
      <sheetName val="Effects of NHS£ on GDP"/>
      <sheetName val="Summary of UK wide effects"/>
      <sheetName val="Summary for Scotland "/>
      <sheetName val="Summary for Wales"/>
      <sheetName val="Summary for Northern Ireland"/>
    </sheetNames>
    <sheetDataSet>
      <sheetData sheetId="0"/>
      <sheetData sheetId="1"/>
      <sheetData sheetId="2"/>
      <sheetData sheetId="3"/>
      <sheetData sheetId="4"/>
      <sheetData sheetId="5">
        <row r="3">
          <cell r="E3">
            <v>198450</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1"/>
  <sheetViews>
    <sheetView tabSelected="1" workbookViewId="0">
      <selection activeCell="A21" sqref="A21"/>
    </sheetView>
  </sheetViews>
  <sheetFormatPr defaultRowHeight="14.4" x14ac:dyDescent="0.3"/>
  <cols>
    <col min="1" max="1" width="49.5546875" customWidth="1"/>
    <col min="2" max="3" width="11" bestFit="1" customWidth="1"/>
    <col min="5" max="5" width="10.5546875" customWidth="1"/>
    <col min="6" max="6" width="12.88671875" customWidth="1"/>
    <col min="7" max="7" width="11.88671875" customWidth="1"/>
    <col min="8" max="8" width="5.33203125" customWidth="1"/>
    <col min="9" max="9" width="11" bestFit="1" customWidth="1"/>
    <col min="11" max="11" width="11.21875" customWidth="1"/>
    <col min="12" max="12" width="13.21875" customWidth="1"/>
  </cols>
  <sheetData>
    <row r="1" spans="1:14" x14ac:dyDescent="0.3">
      <c r="A1" s="24" t="s">
        <v>34</v>
      </c>
    </row>
    <row r="2" spans="1:14" x14ac:dyDescent="0.3">
      <c r="E2" s="21"/>
      <c r="F2" s="36" t="s">
        <v>37</v>
      </c>
      <c r="G2" s="36"/>
      <c r="H2" s="36"/>
      <c r="I2" s="36" t="s">
        <v>43</v>
      </c>
      <c r="J2" s="36"/>
      <c r="K2" s="36"/>
      <c r="L2" s="36"/>
      <c r="M2" s="36"/>
      <c r="N2" s="26"/>
    </row>
    <row r="3" spans="1:14" x14ac:dyDescent="0.3">
      <c r="A3" t="s">
        <v>46</v>
      </c>
      <c r="B3" s="30">
        <v>7065</v>
      </c>
      <c r="E3" s="10"/>
      <c r="F3" s="8"/>
      <c r="G3" s="8"/>
      <c r="H3" s="8"/>
      <c r="I3" s="8" t="s">
        <v>35</v>
      </c>
      <c r="J3" s="8"/>
      <c r="K3" s="8" t="s">
        <v>45</v>
      </c>
      <c r="L3" s="8"/>
      <c r="M3" s="8" t="s">
        <v>48</v>
      </c>
      <c r="N3" s="13"/>
    </row>
    <row r="4" spans="1:14" x14ac:dyDescent="0.3">
      <c r="A4" t="s">
        <v>33</v>
      </c>
      <c r="B4" s="52">
        <v>10</v>
      </c>
      <c r="E4" s="10" t="s">
        <v>8</v>
      </c>
      <c r="F4" s="37" t="s">
        <v>35</v>
      </c>
      <c r="G4" s="37" t="s">
        <v>44</v>
      </c>
      <c r="H4" s="8"/>
      <c r="I4" s="8" t="s">
        <v>39</v>
      </c>
      <c r="J4" s="8" t="s">
        <v>40</v>
      </c>
      <c r="K4" s="8" t="s">
        <v>39</v>
      </c>
      <c r="L4" s="8" t="s">
        <v>40</v>
      </c>
      <c r="M4" s="8" t="s">
        <v>47</v>
      </c>
      <c r="N4" s="13"/>
    </row>
    <row r="5" spans="1:14" x14ac:dyDescent="0.3">
      <c r="A5" t="s">
        <v>36</v>
      </c>
      <c r="B5" s="1">
        <f>B3/B4</f>
        <v>706.5</v>
      </c>
      <c r="E5" s="10">
        <v>2026</v>
      </c>
      <c r="F5" s="6">
        <f>B5</f>
        <v>706.5</v>
      </c>
      <c r="G5" s="6">
        <f>F5</f>
        <v>706.5</v>
      </c>
      <c r="H5" s="8"/>
      <c r="I5" s="38">
        <f>(F5*1000000)/$B$9</f>
        <v>4374.4443724560588</v>
      </c>
      <c r="J5" s="38">
        <f>(F5*1000000)/$C$9</f>
        <v>4600.0047793724852</v>
      </c>
      <c r="K5" s="38">
        <f>(G5*1000000)/$B$9</f>
        <v>4374.4443724560588</v>
      </c>
      <c r="L5" s="38">
        <f>(G5*1000000)/$C$9</f>
        <v>4600.0047793724852</v>
      </c>
      <c r="M5" s="15">
        <f>K5/$B$11</f>
        <v>3.182640852442075E-2</v>
      </c>
      <c r="N5" s="16">
        <f>L5/$B$11</f>
        <v>3.3467480406065502E-2</v>
      </c>
    </row>
    <row r="6" spans="1:14" x14ac:dyDescent="0.3">
      <c r="E6" s="10">
        <v>2027</v>
      </c>
      <c r="F6" s="6">
        <f>F5+$B$5</f>
        <v>1413</v>
      </c>
      <c r="G6" s="6">
        <f>G5+F6</f>
        <v>2119.5</v>
      </c>
      <c r="H6" s="8"/>
      <c r="I6" s="38">
        <f>(F6*1000000)/$B$9</f>
        <v>8748.8887449121175</v>
      </c>
      <c r="J6" s="38">
        <f>(F6*1000000)/$C$9</f>
        <v>9200.0095587449705</v>
      </c>
      <c r="K6" s="38">
        <f>(G6*1000000)/$B$9</f>
        <v>13123.333117368176</v>
      </c>
      <c r="L6" s="38">
        <f>(G6*1000000)/$C$9</f>
        <v>13800.014338117457</v>
      </c>
      <c r="M6" s="15">
        <f>K6/$B$11</f>
        <v>9.5479225573262244E-2</v>
      </c>
      <c r="N6" s="16">
        <f>L6/$B$11</f>
        <v>0.10040244121819651</v>
      </c>
    </row>
    <row r="7" spans="1:14" x14ac:dyDescent="0.3">
      <c r="A7" t="s">
        <v>41</v>
      </c>
      <c r="B7" t="s">
        <v>39</v>
      </c>
      <c r="C7" t="s">
        <v>40</v>
      </c>
      <c r="E7" s="39">
        <v>2028</v>
      </c>
      <c r="F7" s="6">
        <f>F6+$B$5</f>
        <v>2119.5</v>
      </c>
      <c r="G7" s="6">
        <f t="shared" ref="G7:G14" si="0">G6+F7</f>
        <v>4239</v>
      </c>
      <c r="H7" s="8"/>
      <c r="I7" s="38">
        <f>(F7*1000000)/$B$9</f>
        <v>13123.333117368176</v>
      </c>
      <c r="J7" s="38">
        <f>(F7*1000000)/$C$9</f>
        <v>13800.014338117457</v>
      </c>
      <c r="K7" s="38">
        <f>(G7*1000000)/$B$9</f>
        <v>26246.666234736353</v>
      </c>
      <c r="L7" s="38">
        <f>(G7*1000000)/$C$9</f>
        <v>27600.028676234913</v>
      </c>
      <c r="M7" s="15">
        <f>K7/$B$11</f>
        <v>0.19095845114652449</v>
      </c>
      <c r="N7" s="16">
        <f>L7/$B$11</f>
        <v>0.20080488243639302</v>
      </c>
    </row>
    <row r="8" spans="1:14" x14ac:dyDescent="0.3">
      <c r="A8" t="s">
        <v>38</v>
      </c>
      <c r="B8" s="3">
        <v>6855.2497297313421</v>
      </c>
      <c r="C8" s="3">
        <v>6198.6291029924269</v>
      </c>
      <c r="E8" s="10">
        <v>2029</v>
      </c>
      <c r="F8" s="6">
        <f>F7+$B$5</f>
        <v>2826</v>
      </c>
      <c r="G8" s="6">
        <f t="shared" si="0"/>
        <v>7065</v>
      </c>
      <c r="H8" s="8"/>
      <c r="I8" s="38">
        <f>(F8*1000000)/$B$9</f>
        <v>17497.777489824235</v>
      </c>
      <c r="J8" s="38">
        <f>(F8*1000000)/$C$9</f>
        <v>18400.019117489941</v>
      </c>
      <c r="K8" s="38">
        <f>(G8*1000000)/$B$9</f>
        <v>43744.443724560588</v>
      </c>
      <c r="L8" s="38">
        <f>(G8*1000000)/$C$9</f>
        <v>46000.047793724851</v>
      </c>
      <c r="M8" s="15">
        <f>K8/$B$11</f>
        <v>0.31826408524420752</v>
      </c>
      <c r="N8" s="16">
        <f>L8/$B$11</f>
        <v>0.33467480406065503</v>
      </c>
    </row>
    <row r="9" spans="1:14" x14ac:dyDescent="0.3">
      <c r="A9" t="s">
        <v>53</v>
      </c>
      <c r="B9" s="3">
        <v>161506.22567028581</v>
      </c>
      <c r="C9" s="3">
        <v>153586.79694597577</v>
      </c>
      <c r="E9" s="10">
        <v>2030</v>
      </c>
      <c r="F9" s="6">
        <f>F8+$B$5</f>
        <v>3532.5</v>
      </c>
      <c r="G9" s="6">
        <f t="shared" si="0"/>
        <v>10597.5</v>
      </c>
      <c r="H9" s="8"/>
      <c r="I9" s="38">
        <f>(F9*1000000)/$B$9</f>
        <v>21872.221862280294</v>
      </c>
      <c r="J9" s="38">
        <f>(F9*1000000)/$C$9</f>
        <v>23000.023896862425</v>
      </c>
      <c r="K9" s="38">
        <f>(G9*1000000)/$B$9</f>
        <v>65616.665586840885</v>
      </c>
      <c r="L9" s="38">
        <f>(G9*1000000)/$C$9</f>
        <v>69000.071690587283</v>
      </c>
      <c r="M9" s="15">
        <f>K9/$B$11</f>
        <v>0.47739612786631125</v>
      </c>
      <c r="N9" s="16">
        <f>L9/$B$11</f>
        <v>0.50201220609098263</v>
      </c>
    </row>
    <row r="10" spans="1:14" x14ac:dyDescent="0.3">
      <c r="E10" s="10">
        <v>2031</v>
      </c>
      <c r="F10" s="6">
        <f>F9+$B$5</f>
        <v>4239</v>
      </c>
      <c r="G10" s="6">
        <f t="shared" si="0"/>
        <v>14836.5</v>
      </c>
      <c r="H10" s="8"/>
      <c r="I10" s="38">
        <f>(F10*1000000)/$B$9</f>
        <v>26246.666234736353</v>
      </c>
      <c r="J10" s="38">
        <f>(F10*1000000)/$C$9</f>
        <v>27600.028676234913</v>
      </c>
      <c r="K10" s="38">
        <f>(G10*1000000)/$B$9</f>
        <v>91863.331821577231</v>
      </c>
      <c r="L10" s="38">
        <f>(G10*1000000)/$C$9</f>
        <v>96600.100366822197</v>
      </c>
      <c r="M10" s="15">
        <f>K10/$B$11</f>
        <v>0.66835457901283568</v>
      </c>
      <c r="N10" s="16">
        <f>L10/$B$11</f>
        <v>0.70281708852737557</v>
      </c>
    </row>
    <row r="11" spans="1:14" x14ac:dyDescent="0.3">
      <c r="A11" t="s">
        <v>42</v>
      </c>
      <c r="B11" s="53">
        <v>137447</v>
      </c>
      <c r="E11" s="10">
        <v>2032</v>
      </c>
      <c r="F11" s="6">
        <f>F10+$B$5</f>
        <v>4945.5</v>
      </c>
      <c r="G11" s="6">
        <f t="shared" si="0"/>
        <v>19782</v>
      </c>
      <c r="H11" s="8"/>
      <c r="I11" s="38">
        <f>(F11*1000000)/$B$9</f>
        <v>30621.110607192411</v>
      </c>
      <c r="J11" s="38">
        <f>(F11*1000000)/$C$9</f>
        <v>32200.033455607398</v>
      </c>
      <c r="K11" s="38">
        <f>(G11*1000000)/$B$9</f>
        <v>122484.44242876965</v>
      </c>
      <c r="L11" s="38">
        <f>(G11*1000000)/$C$9</f>
        <v>128800.13382242959</v>
      </c>
      <c r="M11" s="15">
        <f>K11/$B$11</f>
        <v>0.89113943868378098</v>
      </c>
      <c r="N11" s="16">
        <f>L11/$B$11</f>
        <v>0.93708945136983413</v>
      </c>
    </row>
    <row r="12" spans="1:14" x14ac:dyDescent="0.3">
      <c r="E12" s="10">
        <v>2033</v>
      </c>
      <c r="F12" s="6">
        <f>F11+$B$5</f>
        <v>5652</v>
      </c>
      <c r="G12" s="6">
        <f t="shared" si="0"/>
        <v>25434</v>
      </c>
      <c r="H12" s="8"/>
      <c r="I12" s="38">
        <f>(F12*1000000)/$B$9</f>
        <v>34995.55497964847</v>
      </c>
      <c r="J12" s="38">
        <f>(F12*1000000)/$C$9</f>
        <v>36800.038234979882</v>
      </c>
      <c r="K12" s="38">
        <f>(G12*1000000)/$B$9</f>
        <v>157479.9974084181</v>
      </c>
      <c r="L12" s="38">
        <f>(G12*1000000)/$C$9</f>
        <v>165600.17205740948</v>
      </c>
      <c r="M12" s="15">
        <f>K12/$B$11</f>
        <v>1.1457507068791468</v>
      </c>
      <c r="N12" s="16">
        <f>L12/$B$11</f>
        <v>1.2048292946183583</v>
      </c>
    </row>
    <row r="13" spans="1:14" x14ac:dyDescent="0.3">
      <c r="E13" s="10">
        <v>2034</v>
      </c>
      <c r="F13" s="6">
        <f>F12+$B$5</f>
        <v>6358.5</v>
      </c>
      <c r="G13" s="6">
        <f t="shared" si="0"/>
        <v>31792.5</v>
      </c>
      <c r="H13" s="8"/>
      <c r="I13" s="38">
        <f>(F13*1000000)/$B$9</f>
        <v>39369.999352104525</v>
      </c>
      <c r="J13" s="38">
        <f>(F13*1000000)/$C$9</f>
        <v>41400.04301435237</v>
      </c>
      <c r="K13" s="38">
        <f>(G13*1000000)/$B$9</f>
        <v>196849.99676052263</v>
      </c>
      <c r="L13" s="38">
        <f>(G13*1000000)/$C$9</f>
        <v>207000.21507176184</v>
      </c>
      <c r="M13" s="15">
        <f>K13/$B$11</f>
        <v>1.4321883835989335</v>
      </c>
      <c r="N13" s="16">
        <f>L13/$B$11</f>
        <v>1.5060366182729477</v>
      </c>
    </row>
    <row r="14" spans="1:14" x14ac:dyDescent="0.3">
      <c r="E14" s="7">
        <v>2035</v>
      </c>
      <c r="F14" s="40">
        <f>F13+$B$5</f>
        <v>7065</v>
      </c>
      <c r="G14" s="40">
        <f t="shared" si="0"/>
        <v>38857.5</v>
      </c>
      <c r="H14" s="41"/>
      <c r="I14" s="42">
        <f>(F14*1000000)/$B$9</f>
        <v>43744.443724560588</v>
      </c>
      <c r="J14" s="42">
        <f>(F14*1000000)/$C$9</f>
        <v>46000.047793724851</v>
      </c>
      <c r="K14" s="42">
        <f>(G14*1000000)/$B$9</f>
        <v>240594.44048508321</v>
      </c>
      <c r="L14" s="42">
        <f>(G14*1000000)/$C$9</f>
        <v>253000.2628654867</v>
      </c>
      <c r="M14" s="43">
        <f>K14/$B$11</f>
        <v>1.7504524688431411</v>
      </c>
      <c r="N14" s="44">
        <f>L14/$B$11</f>
        <v>1.8407114223336027</v>
      </c>
    </row>
    <row r="15" spans="1:14" x14ac:dyDescent="0.3">
      <c r="A15" s="24" t="s">
        <v>51</v>
      </c>
    </row>
    <row r="16" spans="1:14" x14ac:dyDescent="0.3">
      <c r="E16" s="21"/>
      <c r="F16" s="36" t="s">
        <v>37</v>
      </c>
      <c r="G16" s="36"/>
      <c r="H16" s="36"/>
      <c r="I16" s="36" t="s">
        <v>43</v>
      </c>
      <c r="J16" s="36"/>
      <c r="K16" s="36"/>
      <c r="L16" s="36"/>
      <c r="M16" s="36"/>
      <c r="N16" s="26"/>
    </row>
    <row r="17" spans="1:14" x14ac:dyDescent="0.3">
      <c r="A17" s="34" t="s">
        <v>52</v>
      </c>
      <c r="E17" s="10"/>
      <c r="F17" s="8"/>
      <c r="G17" s="8"/>
      <c r="H17" s="8"/>
      <c r="I17" s="8" t="s">
        <v>35</v>
      </c>
      <c r="J17" s="8"/>
      <c r="K17" s="8" t="s">
        <v>45</v>
      </c>
      <c r="L17" s="8"/>
      <c r="M17" s="8" t="s">
        <v>48</v>
      </c>
      <c r="N17" s="13"/>
    </row>
    <row r="18" spans="1:14" x14ac:dyDescent="0.3">
      <c r="A18" t="s">
        <v>50</v>
      </c>
      <c r="B18" s="29">
        <f>'Costs of the deal (English NHS)'!F19</f>
        <v>1177.4413199999999</v>
      </c>
      <c r="E18" s="10" t="s">
        <v>8</v>
      </c>
      <c r="F18" s="37" t="s">
        <v>35</v>
      </c>
      <c r="G18" s="37" t="s">
        <v>44</v>
      </c>
      <c r="H18" s="8"/>
      <c r="I18" s="8" t="s">
        <v>39</v>
      </c>
      <c r="J18" s="8" t="s">
        <v>40</v>
      </c>
      <c r="K18" s="8" t="s">
        <v>39</v>
      </c>
      <c r="L18" s="8" t="s">
        <v>40</v>
      </c>
      <c r="M18" s="8" t="s">
        <v>47</v>
      </c>
      <c r="N18" s="13"/>
    </row>
    <row r="19" spans="1:14" x14ac:dyDescent="0.3">
      <c r="A19" t="s">
        <v>49</v>
      </c>
      <c r="B19" s="35">
        <v>3</v>
      </c>
      <c r="E19" s="10">
        <v>2026</v>
      </c>
      <c r="F19" s="6">
        <f>B20</f>
        <v>392.48043999999999</v>
      </c>
      <c r="G19" s="6">
        <f>F19</f>
        <v>392.48043999999999</v>
      </c>
      <c r="H19" s="8"/>
      <c r="I19" s="38">
        <f>(F19*1000000)/$B$9</f>
        <v>2430.1257637042854</v>
      </c>
      <c r="J19" s="38">
        <f>(F19*1000000)/$C$9</f>
        <v>2555.4308560654154</v>
      </c>
      <c r="K19" s="38">
        <f>(G19*1000000)/$B$9</f>
        <v>2430.1257637042854</v>
      </c>
      <c r="L19" s="38">
        <f>(G19*1000000)/$C$9</f>
        <v>2555.4308560654154</v>
      </c>
      <c r="M19" s="15">
        <f>K19/$B$11</f>
        <v>1.7680456930338862E-2</v>
      </c>
      <c r="N19" s="16">
        <f>L19/$B$11</f>
        <v>1.8592118096905828E-2</v>
      </c>
    </row>
    <row r="20" spans="1:14" x14ac:dyDescent="0.3">
      <c r="A20" t="s">
        <v>36</v>
      </c>
      <c r="B20" s="3">
        <f>B18/B19</f>
        <v>392.48043999999999</v>
      </c>
      <c r="E20" s="10">
        <v>2027</v>
      </c>
      <c r="F20" s="6">
        <f>F19+$F$19</f>
        <v>784.96087999999997</v>
      </c>
      <c r="G20" s="6">
        <f>G19+F20</f>
        <v>1177.4413199999999</v>
      </c>
      <c r="H20" s="8"/>
      <c r="I20" s="38">
        <f>(F20*1000000)/$B$9</f>
        <v>4860.2515274085708</v>
      </c>
      <c r="J20" s="38">
        <f>(F20*1000000)/$C$9</f>
        <v>5110.8617121308307</v>
      </c>
      <c r="K20" s="38">
        <f>(G20*1000000)/$B$9</f>
        <v>7290.3772911128563</v>
      </c>
      <c r="L20" s="38">
        <f>(G20*1000000)/$C$9</f>
        <v>7666.2925681962461</v>
      </c>
      <c r="M20" s="15">
        <f>K20/$B$11</f>
        <v>5.3041370791016583E-2</v>
      </c>
      <c r="N20" s="16">
        <f>L20/$B$11</f>
        <v>5.5776354290717485E-2</v>
      </c>
    </row>
    <row r="21" spans="1:14" x14ac:dyDescent="0.3">
      <c r="E21" s="45">
        <v>2028</v>
      </c>
      <c r="F21" s="40">
        <f>F20+$F$19</f>
        <v>1177.4413199999999</v>
      </c>
      <c r="G21" s="40">
        <f t="shared" ref="G21" si="1">G20+F21</f>
        <v>2354.8826399999998</v>
      </c>
      <c r="H21" s="41"/>
      <c r="I21" s="42">
        <f>(F21*1000000)/$B$9</f>
        <v>7290.3772911128563</v>
      </c>
      <c r="J21" s="42">
        <f>(F21*1000000)/$C$9</f>
        <v>7666.2925681962461</v>
      </c>
      <c r="K21" s="42">
        <f>(G21*1000000)/$B$9</f>
        <v>14580.754582225713</v>
      </c>
      <c r="L21" s="42">
        <f>(G21*1000000)/$C$9</f>
        <v>15332.585136392492</v>
      </c>
      <c r="M21" s="43">
        <f>K21/$B$11</f>
        <v>0.10608274158203317</v>
      </c>
      <c r="N21" s="44">
        <f>L21/$B$11</f>
        <v>0.11155270858143497</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37"/>
  <sheetViews>
    <sheetView workbookViewId="0">
      <selection activeCell="B1" sqref="B1"/>
    </sheetView>
  </sheetViews>
  <sheetFormatPr defaultRowHeight="14.4" x14ac:dyDescent="0.3"/>
  <cols>
    <col min="2" max="2" width="41.109375" customWidth="1"/>
    <col min="3" max="3" width="28.21875" customWidth="1"/>
    <col min="5" max="5" width="38" customWidth="1"/>
    <col min="6" max="6" width="26.77734375" customWidth="1"/>
  </cols>
  <sheetData>
    <row r="1" spans="2:14" x14ac:dyDescent="0.3">
      <c r="B1" s="24" t="s">
        <v>31</v>
      </c>
    </row>
    <row r="2" spans="2:14" x14ac:dyDescent="0.3">
      <c r="B2" t="s">
        <v>32</v>
      </c>
    </row>
    <row r="4" spans="2:14" x14ac:dyDescent="0.3">
      <c r="B4" s="31" t="s">
        <v>17</v>
      </c>
      <c r="C4" s="8"/>
      <c r="E4" s="27" t="s">
        <v>10</v>
      </c>
      <c r="F4" s="26"/>
    </row>
    <row r="5" spans="2:14" x14ac:dyDescent="0.3">
      <c r="B5" s="27" t="s">
        <v>9</v>
      </c>
      <c r="C5" s="33">
        <v>3300</v>
      </c>
      <c r="E5" s="28" t="s">
        <v>6</v>
      </c>
      <c r="F5" s="13"/>
      <c r="G5" s="25"/>
      <c r="H5" s="25"/>
      <c r="L5" s="24"/>
      <c r="N5" s="24"/>
    </row>
    <row r="6" spans="2:14" x14ac:dyDescent="0.3">
      <c r="B6" s="10"/>
      <c r="C6" s="13"/>
      <c r="E6" s="10" t="s">
        <v>29</v>
      </c>
      <c r="F6" s="32">
        <v>0.12</v>
      </c>
      <c r="H6" s="1"/>
      <c r="I6" s="3"/>
      <c r="J6" s="3"/>
      <c r="K6" s="3"/>
      <c r="L6" s="3"/>
      <c r="M6" s="3"/>
      <c r="N6" s="2"/>
    </row>
    <row r="7" spans="2:14" x14ac:dyDescent="0.3">
      <c r="B7" s="23" t="s">
        <v>7</v>
      </c>
      <c r="C7" s="13"/>
      <c r="E7" s="10" t="s">
        <v>3</v>
      </c>
      <c r="F7" s="9">
        <f>C8*F6</f>
        <v>23814</v>
      </c>
      <c r="H7" s="1"/>
      <c r="I7" s="3"/>
      <c r="J7" s="3"/>
      <c r="K7" s="3"/>
      <c r="L7" s="3"/>
      <c r="M7" s="3"/>
      <c r="N7" s="2"/>
    </row>
    <row r="8" spans="2:14" x14ac:dyDescent="0.3">
      <c r="B8" s="10" t="s">
        <v>5</v>
      </c>
      <c r="C8" s="14">
        <f>'[1]Effects NHS£ on health'!E3</f>
        <v>198450</v>
      </c>
      <c r="E8" s="10" t="s">
        <v>30</v>
      </c>
      <c r="F8" s="46">
        <f>F7-C10</f>
        <v>5953.5</v>
      </c>
      <c r="H8" s="1"/>
      <c r="I8" s="3"/>
      <c r="J8" s="3"/>
      <c r="K8" s="3"/>
      <c r="L8" s="3"/>
      <c r="M8" s="3"/>
      <c r="N8" s="2"/>
    </row>
    <row r="9" spans="2:14" x14ac:dyDescent="0.3">
      <c r="B9" s="10" t="s">
        <v>4</v>
      </c>
      <c r="C9" s="16">
        <v>0.09</v>
      </c>
      <c r="E9" s="10"/>
      <c r="F9" s="47"/>
      <c r="H9" s="1"/>
      <c r="I9" s="3"/>
      <c r="J9" s="3"/>
      <c r="K9" s="3"/>
      <c r="L9" s="3"/>
      <c r="M9" s="3"/>
      <c r="N9" s="2"/>
    </row>
    <row r="10" spans="2:14" x14ac:dyDescent="0.3">
      <c r="B10" s="10" t="s">
        <v>18</v>
      </c>
      <c r="C10" s="11">
        <f>C8*C9</f>
        <v>17860.5</v>
      </c>
      <c r="D10" s="1"/>
      <c r="E10" s="18" t="s">
        <v>19</v>
      </c>
      <c r="F10" s="48"/>
      <c r="H10" s="1"/>
      <c r="I10" s="3"/>
      <c r="J10" s="3"/>
      <c r="K10" s="3"/>
      <c r="L10" s="3"/>
      <c r="M10" s="3"/>
      <c r="N10" s="2"/>
    </row>
    <row r="11" spans="2:14" x14ac:dyDescent="0.3">
      <c r="B11" s="10" t="s">
        <v>24</v>
      </c>
      <c r="C11" s="32">
        <v>0.14000000000000001</v>
      </c>
      <c r="E11" s="19" t="s">
        <v>20</v>
      </c>
      <c r="F11" s="49">
        <f>'English spend and GDP numbers'!F3</f>
        <v>2354882.6399999997</v>
      </c>
      <c r="H11" s="1"/>
      <c r="I11" s="3"/>
      <c r="J11" s="3"/>
      <c r="K11" s="3"/>
      <c r="L11" s="3"/>
      <c r="M11" s="3"/>
      <c r="N11" s="2"/>
    </row>
    <row r="12" spans="2:14" x14ac:dyDescent="0.3">
      <c r="B12" s="10" t="s">
        <v>3</v>
      </c>
      <c r="C12" s="11">
        <f>C8*C11</f>
        <v>27783.000000000004</v>
      </c>
      <c r="E12" s="10" t="s">
        <v>21</v>
      </c>
      <c r="F12" s="54">
        <v>3.0000000000000001E-3</v>
      </c>
      <c r="H12" s="1"/>
      <c r="I12" s="3"/>
      <c r="J12" s="3"/>
      <c r="K12" s="3"/>
      <c r="L12" s="3"/>
      <c r="M12" s="3"/>
      <c r="N12" s="2"/>
    </row>
    <row r="13" spans="2:14" x14ac:dyDescent="0.3">
      <c r="B13" s="7" t="s">
        <v>2</v>
      </c>
      <c r="C13" s="17">
        <f>C12-C10</f>
        <v>9922.5000000000036</v>
      </c>
      <c r="E13" s="10" t="s">
        <v>22</v>
      </c>
      <c r="F13" s="9">
        <f>F12*F11</f>
        <v>7064.6479199999994</v>
      </c>
      <c r="H13" s="1"/>
      <c r="I13" s="3"/>
      <c r="J13" s="3"/>
      <c r="K13" s="3"/>
      <c r="L13" s="3"/>
      <c r="M13" s="3"/>
      <c r="N13" s="2"/>
    </row>
    <row r="14" spans="2:14" x14ac:dyDescent="0.3">
      <c r="E14" s="10" t="s">
        <v>23</v>
      </c>
      <c r="F14" s="54">
        <v>6.0000000000000001E-3</v>
      </c>
      <c r="H14" s="1"/>
      <c r="I14" s="3"/>
      <c r="J14" s="3"/>
      <c r="K14" s="3"/>
      <c r="L14" s="3"/>
      <c r="M14" s="3"/>
      <c r="N14" s="2"/>
    </row>
    <row r="15" spans="2:14" x14ac:dyDescent="0.3">
      <c r="E15" s="10" t="s">
        <v>25</v>
      </c>
      <c r="F15" s="9">
        <f>F11*F14</f>
        <v>14129.295839999999</v>
      </c>
      <c r="H15" s="1"/>
      <c r="I15" s="3"/>
      <c r="J15" s="3"/>
      <c r="K15" s="3"/>
      <c r="L15" s="3"/>
      <c r="M15" s="3"/>
      <c r="N15" s="2"/>
    </row>
    <row r="16" spans="2:14" x14ac:dyDescent="0.3">
      <c r="E16" s="19" t="s">
        <v>26</v>
      </c>
      <c r="F16" s="50">
        <f>F15-F13</f>
        <v>7064.6479199999994</v>
      </c>
      <c r="H16" s="1"/>
      <c r="I16" s="3"/>
      <c r="J16" s="3"/>
      <c r="K16" s="3"/>
      <c r="L16" s="3"/>
      <c r="M16" s="3"/>
      <c r="N16" s="2"/>
    </row>
    <row r="17" spans="4:14" x14ac:dyDescent="0.3">
      <c r="E17" s="10"/>
      <c r="F17" s="13"/>
      <c r="H17" s="1"/>
      <c r="I17" s="3"/>
      <c r="J17" s="3"/>
      <c r="K17" s="3"/>
      <c r="L17" s="3"/>
      <c r="M17" s="3"/>
      <c r="N17" s="2"/>
    </row>
    <row r="18" spans="4:14" x14ac:dyDescent="0.3">
      <c r="D18" s="22"/>
      <c r="E18" s="10" t="s">
        <v>27</v>
      </c>
      <c r="F18" s="12">
        <v>3.5000000000000001E-3</v>
      </c>
      <c r="H18" s="1"/>
      <c r="I18" s="3"/>
      <c r="J18" s="3"/>
      <c r="K18" s="3"/>
      <c r="L18" s="3"/>
      <c r="M18" s="3"/>
      <c r="N18" s="2"/>
    </row>
    <row r="19" spans="4:14" x14ac:dyDescent="0.3">
      <c r="E19" s="7" t="s">
        <v>28</v>
      </c>
      <c r="F19" s="51">
        <f>(F18*F11)-F13</f>
        <v>1177.4413199999999</v>
      </c>
      <c r="H19" s="1"/>
      <c r="I19" s="3"/>
      <c r="J19" s="3"/>
      <c r="K19" s="3"/>
      <c r="L19" s="3"/>
      <c r="M19" s="3"/>
      <c r="N19" s="2"/>
    </row>
    <row r="20" spans="4:14" x14ac:dyDescent="0.3">
      <c r="E20" s="15"/>
      <c r="H20" s="1"/>
      <c r="I20" s="3"/>
      <c r="J20" s="3"/>
      <c r="K20" s="3"/>
      <c r="L20" s="3"/>
      <c r="M20" s="3"/>
      <c r="N20" s="2"/>
    </row>
    <row r="21" spans="4:14" x14ac:dyDescent="0.3">
      <c r="E21" s="6"/>
      <c r="H21" s="1"/>
      <c r="I21" s="3"/>
      <c r="J21" s="3"/>
      <c r="K21" s="3"/>
      <c r="L21" s="3"/>
      <c r="M21" s="3"/>
      <c r="N21" s="2"/>
    </row>
    <row r="22" spans="4:14" x14ac:dyDescent="0.3">
      <c r="E22" s="8"/>
      <c r="H22" s="1"/>
      <c r="I22" s="3"/>
      <c r="J22" s="3"/>
      <c r="K22" s="3"/>
      <c r="L22" s="3"/>
      <c r="M22" s="3"/>
      <c r="N22" s="2"/>
    </row>
    <row r="23" spans="4:14" x14ac:dyDescent="0.3">
      <c r="E23" s="6"/>
      <c r="H23" s="1"/>
      <c r="I23" s="3"/>
      <c r="J23" s="3"/>
      <c r="K23" s="3"/>
      <c r="L23" s="3"/>
      <c r="M23" s="3"/>
      <c r="N23" s="2"/>
    </row>
    <row r="24" spans="4:14" x14ac:dyDescent="0.3">
      <c r="E24" s="15"/>
      <c r="H24" s="1"/>
      <c r="I24" s="3"/>
      <c r="J24" s="3"/>
      <c r="K24" s="3"/>
      <c r="L24" s="3"/>
      <c r="M24" s="3"/>
      <c r="N24" s="2"/>
    </row>
    <row r="25" spans="4:14" x14ac:dyDescent="0.3">
      <c r="E25" s="8"/>
      <c r="H25" s="1"/>
      <c r="I25" s="3"/>
      <c r="J25" s="3"/>
      <c r="K25" s="3"/>
      <c r="L25" s="3"/>
      <c r="M25" s="3"/>
      <c r="N25" s="2"/>
    </row>
    <row r="26" spans="4:14" x14ac:dyDescent="0.3">
      <c r="E26" s="8"/>
      <c r="H26" s="1"/>
      <c r="I26" s="3"/>
      <c r="J26" s="3"/>
      <c r="K26" s="3"/>
      <c r="L26" s="3"/>
      <c r="M26" s="3"/>
      <c r="N26" s="2"/>
    </row>
    <row r="27" spans="4:14" x14ac:dyDescent="0.3">
      <c r="E27" s="8"/>
      <c r="H27" s="1"/>
      <c r="I27" s="3"/>
      <c r="J27" s="3"/>
      <c r="K27" s="3"/>
      <c r="L27" s="3"/>
      <c r="M27" s="3"/>
      <c r="N27" s="2"/>
    </row>
    <row r="28" spans="4:14" x14ac:dyDescent="0.3">
      <c r="E28" s="8"/>
      <c r="H28" s="1"/>
      <c r="I28" s="3"/>
      <c r="J28" s="3"/>
      <c r="K28" s="3"/>
      <c r="L28" s="3"/>
      <c r="M28" s="3"/>
      <c r="N28" s="2"/>
    </row>
    <row r="29" spans="4:14" x14ac:dyDescent="0.3">
      <c r="E29" s="8"/>
      <c r="H29" s="1"/>
      <c r="I29" s="3"/>
      <c r="J29" s="3"/>
      <c r="K29" s="3"/>
      <c r="L29" s="3"/>
      <c r="M29" s="3"/>
      <c r="N29" s="2"/>
    </row>
    <row r="30" spans="4:14" x14ac:dyDescent="0.3">
      <c r="E30" s="8"/>
      <c r="H30" s="1"/>
      <c r="I30" s="3"/>
      <c r="J30" s="3"/>
      <c r="K30" s="3"/>
      <c r="L30" s="3"/>
      <c r="M30" s="3"/>
      <c r="N30" s="2"/>
    </row>
    <row r="31" spans="4:14" x14ac:dyDescent="0.3">
      <c r="E31" s="6"/>
      <c r="H31" s="1"/>
      <c r="I31" s="3"/>
      <c r="J31" s="3"/>
      <c r="K31" s="3"/>
      <c r="L31" s="3"/>
      <c r="M31" s="3"/>
      <c r="N31" s="2"/>
    </row>
    <row r="32" spans="4:14" x14ac:dyDescent="0.3">
      <c r="E32" s="5"/>
      <c r="I32" s="3"/>
      <c r="J32" s="3"/>
      <c r="K32" s="3"/>
      <c r="L32" s="3"/>
      <c r="M32" s="3"/>
      <c r="N32" s="2"/>
    </row>
    <row r="33" spans="5:14" x14ac:dyDescent="0.3">
      <c r="E33" s="4"/>
      <c r="I33" s="3"/>
      <c r="J33" s="3"/>
      <c r="K33" s="3"/>
      <c r="L33" s="3"/>
      <c r="M33" s="3"/>
      <c r="N33" s="2"/>
    </row>
    <row r="34" spans="5:14" x14ac:dyDescent="0.3">
      <c r="I34" s="3"/>
      <c r="J34" s="3"/>
      <c r="K34" s="3"/>
      <c r="L34" s="3"/>
      <c r="M34" s="3"/>
      <c r="N34" s="2"/>
    </row>
    <row r="35" spans="5:14" x14ac:dyDescent="0.3">
      <c r="I35" s="3"/>
      <c r="J35" s="3"/>
      <c r="K35" s="3"/>
      <c r="L35" s="3"/>
      <c r="M35" s="3"/>
      <c r="N35" s="2"/>
    </row>
    <row r="36" spans="5:14" x14ac:dyDescent="0.3">
      <c r="I36" s="3"/>
      <c r="J36" s="3"/>
      <c r="K36" s="3"/>
      <c r="L36" s="3"/>
      <c r="M36" s="2"/>
    </row>
    <row r="37" spans="5:14" x14ac:dyDescent="0.3">
      <c r="L37" s="1"/>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
  <sheetViews>
    <sheetView workbookViewId="0">
      <selection activeCell="C9" sqref="C9"/>
    </sheetView>
  </sheetViews>
  <sheetFormatPr defaultRowHeight="14.4" x14ac:dyDescent="0.3"/>
  <cols>
    <col min="1" max="1" width="8.33203125" customWidth="1"/>
    <col min="2" max="2" width="24" customWidth="1"/>
    <col min="3" max="3" width="25.5546875" customWidth="1"/>
    <col min="4" max="4" width="13.6640625" customWidth="1"/>
    <col min="5" max="5" width="20.44140625" customWidth="1"/>
    <col min="6" max="6" width="18.5546875" customWidth="1"/>
  </cols>
  <sheetData>
    <row r="1" spans="1:6" x14ac:dyDescent="0.3">
      <c r="B1" t="s">
        <v>11</v>
      </c>
      <c r="C1" t="s">
        <v>12</v>
      </c>
      <c r="D1" t="s">
        <v>16</v>
      </c>
      <c r="E1" s="20" t="s">
        <v>1</v>
      </c>
      <c r="F1" t="s">
        <v>0</v>
      </c>
    </row>
    <row r="2" spans="1:6" x14ac:dyDescent="0.3">
      <c r="A2" t="s">
        <v>13</v>
      </c>
      <c r="B2" s="55">
        <v>175800</v>
      </c>
      <c r="C2" s="56">
        <v>194900</v>
      </c>
      <c r="D2" s="57"/>
      <c r="E2" s="58"/>
      <c r="F2" s="8"/>
    </row>
    <row r="3" spans="1:6" x14ac:dyDescent="0.3">
      <c r="A3" t="s">
        <v>14</v>
      </c>
      <c r="B3" s="57">
        <v>182175</v>
      </c>
      <c r="C3" s="57">
        <v>198450</v>
      </c>
      <c r="D3" s="56">
        <v>40172</v>
      </c>
      <c r="E3" s="58">
        <v>58.62</v>
      </c>
      <c r="F3" s="5">
        <f>D3*E3</f>
        <v>2354882.6399999997</v>
      </c>
    </row>
    <row r="4" spans="1:6" x14ac:dyDescent="0.3">
      <c r="A4" t="s">
        <v>15</v>
      </c>
      <c r="B4" s="57"/>
      <c r="C4" s="59">
        <v>202000</v>
      </c>
      <c r="D4" s="57"/>
      <c r="E4" s="58"/>
      <c r="F4" s="8"/>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Excess deaths over time</vt:lpstr>
      <vt:lpstr>Costs of the deal (English NHS)</vt:lpstr>
      <vt:lpstr>English spend and GDP numbers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dc:creator>
  <cp:lastModifiedBy>Karl</cp:lastModifiedBy>
  <dcterms:created xsi:type="dcterms:W3CDTF">2025-12-19T08:01:40Z</dcterms:created>
  <dcterms:modified xsi:type="dcterms:W3CDTF">2025-12-19T14:23:52Z</dcterms:modified>
</cp:coreProperties>
</file>