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75" windowWidth="12000" windowHeight="6720"/>
  </bookViews>
  <sheets>
    <sheet name="Information" sheetId="1" r:id="rId1"/>
    <sheet name="Priors for a proportion" sheetId="2" r:id="rId2"/>
    <sheet name="Priors for odds" sheetId="5" r:id="rId3"/>
    <sheet name="Priors for sd  - variance" sheetId="3" r:id="rId4"/>
    <sheet name="Percentile of priors for SD and" sheetId="4" r:id="rId5"/>
  </sheets>
  <calcPr calcId="145621"/>
</workbook>
</file>

<file path=xl/calcChain.xml><?xml version="1.0" encoding="utf-8"?>
<calcChain xmlns="http://schemas.openxmlformats.org/spreadsheetml/2006/main">
  <c r="B7" i="4" l="1"/>
  <c r="B6" i="4" s="1"/>
  <c r="B8" i="4"/>
  <c r="D7" i="4" s="1"/>
  <c r="D6" i="4" s="1"/>
  <c r="C8" i="4"/>
  <c r="C7" i="4" s="1"/>
  <c r="C6" i="4" s="1"/>
  <c r="D8" i="4"/>
  <c r="C5" i="2"/>
  <c r="C6" i="2"/>
  <c r="C23" i="2"/>
  <c r="E23" i="2"/>
  <c r="B24" i="2"/>
  <c r="C24" i="2"/>
  <c r="E24" i="2"/>
  <c r="B25" i="2"/>
  <c r="C25" i="2"/>
  <c r="E25" i="2"/>
  <c r="D25" i="2" s="1"/>
  <c r="B26" i="2"/>
  <c r="C26" i="2"/>
  <c r="E26" i="2"/>
  <c r="D26" i="2" s="1"/>
  <c r="B27" i="2"/>
  <c r="C27" i="2"/>
  <c r="E27" i="2"/>
  <c r="D27" i="2" s="1"/>
  <c r="B28" i="2"/>
  <c r="C28" i="2"/>
  <c r="E28" i="2"/>
  <c r="B29" i="2"/>
  <c r="C29" i="2"/>
  <c r="E29" i="2"/>
  <c r="D29" i="2" s="1"/>
  <c r="B30" i="2"/>
  <c r="C30" i="2"/>
  <c r="E30" i="2"/>
  <c r="D30" i="2" s="1"/>
  <c r="B31" i="2"/>
  <c r="C31" i="2"/>
  <c r="E31" i="2"/>
  <c r="D31" i="2" s="1"/>
  <c r="B32" i="2"/>
  <c r="C32" i="2"/>
  <c r="E32" i="2"/>
  <c r="B33" i="2"/>
  <c r="C33" i="2"/>
  <c r="E33" i="2"/>
  <c r="D33" i="2" s="1"/>
  <c r="B34" i="2"/>
  <c r="C34" i="2"/>
  <c r="E34" i="2"/>
  <c r="D34" i="2" s="1"/>
  <c r="B35" i="2"/>
  <c r="C35" i="2"/>
  <c r="E35" i="2"/>
  <c r="D35" i="2" s="1"/>
  <c r="B36" i="2"/>
  <c r="C36" i="2"/>
  <c r="E36" i="2"/>
  <c r="B37" i="2"/>
  <c r="C37" i="2"/>
  <c r="E37" i="2"/>
  <c r="D37" i="2" s="1"/>
  <c r="B38" i="2"/>
  <c r="C38" i="2"/>
  <c r="E38" i="2"/>
  <c r="D38" i="2" s="1"/>
  <c r="B39" i="2"/>
  <c r="C39" i="2"/>
  <c r="E39" i="2"/>
  <c r="D39" i="2" s="1"/>
  <c r="B40" i="2"/>
  <c r="C40" i="2"/>
  <c r="E40" i="2"/>
  <c r="B41" i="2"/>
  <c r="C41" i="2"/>
  <c r="E41" i="2"/>
  <c r="D41" i="2" s="1"/>
  <c r="B42" i="2"/>
  <c r="C42" i="2"/>
  <c r="E42" i="2"/>
  <c r="D42" i="2" s="1"/>
  <c r="B43" i="2"/>
  <c r="C43" i="2"/>
  <c r="D43" i="2"/>
  <c r="E43" i="2"/>
  <c r="B44" i="2"/>
  <c r="C44" i="2"/>
  <c r="D44" i="2"/>
  <c r="E44" i="2"/>
  <c r="B45" i="2"/>
  <c r="C45" i="2"/>
  <c r="D45" i="2"/>
  <c r="E45" i="2"/>
  <c r="B46" i="2"/>
  <c r="C46" i="2"/>
  <c r="D46" i="2"/>
  <c r="E46" i="2"/>
  <c r="B47" i="2"/>
  <c r="C47" i="2"/>
  <c r="D47" i="2"/>
  <c r="E47" i="2"/>
  <c r="B48" i="2"/>
  <c r="C48" i="2"/>
  <c r="D48" i="2"/>
  <c r="E48" i="2"/>
  <c r="B49" i="2"/>
  <c r="C49" i="2"/>
  <c r="D49" i="2"/>
  <c r="E49" i="2"/>
  <c r="B50" i="2"/>
  <c r="C50" i="2"/>
  <c r="D50" i="2"/>
  <c r="E50" i="2"/>
  <c r="B51" i="2"/>
  <c r="C51" i="2"/>
  <c r="D51" i="2"/>
  <c r="E51" i="2"/>
  <c r="B52" i="2"/>
  <c r="C52" i="2"/>
  <c r="D52" i="2"/>
  <c r="E52" i="2"/>
  <c r="B53" i="2"/>
  <c r="C53" i="2"/>
  <c r="D53" i="2"/>
  <c r="E53" i="2"/>
  <c r="B54" i="2"/>
  <c r="C54" i="2"/>
  <c r="D54" i="2"/>
  <c r="E54" i="2"/>
  <c r="B55" i="2"/>
  <c r="C55" i="2"/>
  <c r="D55" i="2"/>
  <c r="E55" i="2"/>
  <c r="B56" i="2"/>
  <c r="C56" i="2"/>
  <c r="D56" i="2"/>
  <c r="E56" i="2"/>
  <c r="B57" i="2"/>
  <c r="C57" i="2"/>
  <c r="D57" i="2"/>
  <c r="E57" i="2"/>
  <c r="B58" i="2"/>
  <c r="C58" i="2"/>
  <c r="D58" i="2"/>
  <c r="E58" i="2"/>
  <c r="B59" i="2"/>
  <c r="C59" i="2"/>
  <c r="D59" i="2"/>
  <c r="E59" i="2"/>
  <c r="B60" i="2"/>
  <c r="C60" i="2"/>
  <c r="D60" i="2"/>
  <c r="E60" i="2"/>
  <c r="B61" i="2"/>
  <c r="C61" i="2"/>
  <c r="D61" i="2"/>
  <c r="E61" i="2"/>
  <c r="B62" i="2"/>
  <c r="C62" i="2"/>
  <c r="D62" i="2"/>
  <c r="E62" i="2"/>
  <c r="B63" i="2"/>
  <c r="C63" i="2"/>
  <c r="D63" i="2"/>
  <c r="E63" i="2"/>
  <c r="B64" i="2"/>
  <c r="C64" i="2"/>
  <c r="D64" i="2"/>
  <c r="E64" i="2"/>
  <c r="B65" i="2"/>
  <c r="C65" i="2"/>
  <c r="D65" i="2"/>
  <c r="E65" i="2"/>
  <c r="B66" i="2"/>
  <c r="C66" i="2"/>
  <c r="D66" i="2"/>
  <c r="E66" i="2"/>
  <c r="B67" i="2"/>
  <c r="C67" i="2"/>
  <c r="D67" i="2"/>
  <c r="E67" i="2"/>
  <c r="B68" i="2"/>
  <c r="C68" i="2"/>
  <c r="D68" i="2"/>
  <c r="E68" i="2"/>
  <c r="B69" i="2"/>
  <c r="C69" i="2"/>
  <c r="D69" i="2"/>
  <c r="E69" i="2"/>
  <c r="B70" i="2"/>
  <c r="C70" i="2"/>
  <c r="D70" i="2"/>
  <c r="E70" i="2"/>
  <c r="B71" i="2"/>
  <c r="C71" i="2"/>
  <c r="D71" i="2"/>
  <c r="E71" i="2"/>
  <c r="B72" i="2"/>
  <c r="C72" i="2"/>
  <c r="D72" i="2"/>
  <c r="E72" i="2"/>
  <c r="B73" i="2"/>
  <c r="C73" i="2"/>
  <c r="D73" i="2"/>
  <c r="E73" i="2"/>
  <c r="B74" i="2"/>
  <c r="C74" i="2"/>
  <c r="D74" i="2"/>
  <c r="E74" i="2"/>
  <c r="B75" i="2"/>
  <c r="C75" i="2"/>
  <c r="D75" i="2"/>
  <c r="E75" i="2"/>
  <c r="B76" i="2"/>
  <c r="C76" i="2"/>
  <c r="D76" i="2"/>
  <c r="E76" i="2"/>
  <c r="B77" i="2"/>
  <c r="C77" i="2"/>
  <c r="D77" i="2"/>
  <c r="E77" i="2"/>
  <c r="B78" i="2"/>
  <c r="C78" i="2"/>
  <c r="D78" i="2"/>
  <c r="E78" i="2"/>
  <c r="B79" i="2"/>
  <c r="C79" i="2"/>
  <c r="D79" i="2"/>
  <c r="E79" i="2"/>
  <c r="B80" i="2"/>
  <c r="C80" i="2"/>
  <c r="D80" i="2"/>
  <c r="E80" i="2"/>
  <c r="B81" i="2"/>
  <c r="C81" i="2"/>
  <c r="D81" i="2"/>
  <c r="E81" i="2"/>
  <c r="B82" i="2"/>
  <c r="C82" i="2"/>
  <c r="D82" i="2"/>
  <c r="E82" i="2"/>
  <c r="B83" i="2"/>
  <c r="C83" i="2"/>
  <c r="D83" i="2"/>
  <c r="E83" i="2"/>
  <c r="B84" i="2"/>
  <c r="C84" i="2"/>
  <c r="D84" i="2"/>
  <c r="E84" i="2"/>
  <c r="B85" i="2"/>
  <c r="C85" i="2"/>
  <c r="D85" i="2"/>
  <c r="E85" i="2"/>
  <c r="B86" i="2"/>
  <c r="C86" i="2"/>
  <c r="D86" i="2"/>
  <c r="E86" i="2"/>
  <c r="B87" i="2"/>
  <c r="C87" i="2"/>
  <c r="D87" i="2"/>
  <c r="E87" i="2"/>
  <c r="B88" i="2"/>
  <c r="C88" i="2"/>
  <c r="D88" i="2"/>
  <c r="E88" i="2"/>
  <c r="B89" i="2"/>
  <c r="C89" i="2"/>
  <c r="D89" i="2"/>
  <c r="E89" i="2"/>
  <c r="B90" i="2"/>
  <c r="C90" i="2"/>
  <c r="D90" i="2"/>
  <c r="E90" i="2"/>
  <c r="B91" i="2"/>
  <c r="C91" i="2"/>
  <c r="D91" i="2"/>
  <c r="E91" i="2"/>
  <c r="B92" i="2"/>
  <c r="C92" i="2"/>
  <c r="D92" i="2"/>
  <c r="E92" i="2"/>
  <c r="B93" i="2"/>
  <c r="C93" i="2"/>
  <c r="D93" i="2"/>
  <c r="E93" i="2"/>
  <c r="B94" i="2"/>
  <c r="C94" i="2"/>
  <c r="D94" i="2"/>
  <c r="E94" i="2"/>
  <c r="B95" i="2"/>
  <c r="C95" i="2"/>
  <c r="D95" i="2"/>
  <c r="E95" i="2"/>
  <c r="B96" i="2"/>
  <c r="C96" i="2"/>
  <c r="D96" i="2"/>
  <c r="E96" i="2"/>
  <c r="B97" i="2"/>
  <c r="C97" i="2"/>
  <c r="D97" i="2"/>
  <c r="E97" i="2"/>
  <c r="B98" i="2"/>
  <c r="C98" i="2"/>
  <c r="D98" i="2"/>
  <c r="E98" i="2"/>
  <c r="B99" i="2"/>
  <c r="C99" i="2"/>
  <c r="D99" i="2"/>
  <c r="E99" i="2"/>
  <c r="B100" i="2"/>
  <c r="C100" i="2"/>
  <c r="D100" i="2"/>
  <c r="E100" i="2"/>
  <c r="B101" i="2"/>
  <c r="C101" i="2"/>
  <c r="D101" i="2"/>
  <c r="E101" i="2"/>
  <c r="B102" i="2"/>
  <c r="C102" i="2"/>
  <c r="D102" i="2"/>
  <c r="E102" i="2"/>
  <c r="B103" i="2"/>
  <c r="C103" i="2"/>
  <c r="D103" i="2"/>
  <c r="E103" i="2"/>
  <c r="B104" i="2"/>
  <c r="C104" i="2"/>
  <c r="D104" i="2"/>
  <c r="E104" i="2"/>
  <c r="B105" i="2"/>
  <c r="C105" i="2"/>
  <c r="D105" i="2"/>
  <c r="E105" i="2"/>
  <c r="B106" i="2"/>
  <c r="C106" i="2"/>
  <c r="D106" i="2"/>
  <c r="E106" i="2"/>
  <c r="B107" i="2"/>
  <c r="C107" i="2"/>
  <c r="D107" i="2"/>
  <c r="E107" i="2"/>
  <c r="B108" i="2"/>
  <c r="C108" i="2"/>
  <c r="D108" i="2"/>
  <c r="E108" i="2"/>
  <c r="B109" i="2"/>
  <c r="C109" i="2"/>
  <c r="D109" i="2"/>
  <c r="E109" i="2"/>
  <c r="B110" i="2"/>
  <c r="C110" i="2"/>
  <c r="D110" i="2"/>
  <c r="E110" i="2"/>
  <c r="B111" i="2"/>
  <c r="C111" i="2"/>
  <c r="D111" i="2"/>
  <c r="E111" i="2"/>
  <c r="B112" i="2"/>
  <c r="C112" i="2"/>
  <c r="D112" i="2"/>
  <c r="E112" i="2"/>
  <c r="B113" i="2"/>
  <c r="C113" i="2"/>
  <c r="D113" i="2"/>
  <c r="E113" i="2"/>
  <c r="B114" i="2"/>
  <c r="C114" i="2"/>
  <c r="D114" i="2"/>
  <c r="E114" i="2"/>
  <c r="B115" i="2"/>
  <c r="C115" i="2"/>
  <c r="D115" i="2"/>
  <c r="E115" i="2"/>
  <c r="B116" i="2"/>
  <c r="C116" i="2"/>
  <c r="D116" i="2"/>
  <c r="E116" i="2"/>
  <c r="B117" i="2"/>
  <c r="C117" i="2"/>
  <c r="D117" i="2"/>
  <c r="E117" i="2"/>
  <c r="B118" i="2"/>
  <c r="C118" i="2"/>
  <c r="D118" i="2"/>
  <c r="E118" i="2"/>
  <c r="B119" i="2"/>
  <c r="C119" i="2"/>
  <c r="D119" i="2"/>
  <c r="E119" i="2"/>
  <c r="B120" i="2"/>
  <c r="C120" i="2"/>
  <c r="D120" i="2"/>
  <c r="E120" i="2"/>
  <c r="B121" i="2"/>
  <c r="C121" i="2"/>
  <c r="D121" i="2"/>
  <c r="E121" i="2"/>
  <c r="B122" i="2"/>
  <c r="C122" i="2"/>
  <c r="D122" i="2"/>
  <c r="E122" i="2"/>
  <c r="B123" i="2"/>
  <c r="C123" i="2"/>
  <c r="D123" i="2"/>
  <c r="E123" i="2"/>
  <c r="C5" i="5"/>
  <c r="C6" i="5"/>
  <c r="A23" i="5"/>
  <c r="D23" i="5" s="1"/>
  <c r="C23" i="5"/>
  <c r="E23" i="5" s="1"/>
  <c r="B24" i="5"/>
  <c r="E3" i="3"/>
  <c r="C3" i="3" s="1"/>
  <c r="B4" i="3" s="1"/>
  <c r="C6" i="3"/>
  <c r="C8" i="3"/>
  <c r="E8" i="3" s="1"/>
  <c r="H8" i="3" s="1"/>
  <c r="B22" i="3"/>
  <c r="B23" i="3" s="1"/>
  <c r="B24" i="3"/>
  <c r="B25" i="3" s="1"/>
  <c r="B26" i="3" s="1"/>
  <c r="B27" i="3" s="1"/>
  <c r="B28" i="3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C122" i="3"/>
  <c r="F122" i="3"/>
  <c r="I122" i="3"/>
  <c r="K8" i="3" l="1"/>
  <c r="F8" i="3"/>
  <c r="I8" i="3" s="1"/>
  <c r="C7" i="3"/>
  <c r="C24" i="5"/>
  <c r="B25" i="5"/>
  <c r="D40" i="2"/>
  <c r="D36" i="2"/>
  <c r="D32" i="2"/>
  <c r="D28" i="2"/>
  <c r="D24" i="2"/>
  <c r="E7" i="3" l="1"/>
  <c r="C21" i="3"/>
  <c r="E24" i="5"/>
  <c r="A24" i="5"/>
  <c r="D24" i="5" s="1"/>
  <c r="C25" i="5"/>
  <c r="B26" i="5"/>
  <c r="L8" i="3"/>
  <c r="L122" i="3"/>
  <c r="B27" i="5" l="1"/>
  <c r="C26" i="5"/>
  <c r="C22" i="3"/>
  <c r="C24" i="3"/>
  <c r="C26" i="3"/>
  <c r="C28" i="3"/>
  <c r="C30" i="3"/>
  <c r="C32" i="3"/>
  <c r="C34" i="3"/>
  <c r="C36" i="3"/>
  <c r="C38" i="3"/>
  <c r="C40" i="3"/>
  <c r="C42" i="3"/>
  <c r="C44" i="3"/>
  <c r="C46" i="3"/>
  <c r="C48" i="3"/>
  <c r="C50" i="3"/>
  <c r="C52" i="3"/>
  <c r="C54" i="3"/>
  <c r="P21" i="3"/>
  <c r="C23" i="3"/>
  <c r="C27" i="3"/>
  <c r="C31" i="3"/>
  <c r="C35" i="3"/>
  <c r="C39" i="3"/>
  <c r="C43" i="3"/>
  <c r="C47" i="3"/>
  <c r="C51" i="3"/>
  <c r="C55" i="3"/>
  <c r="D21" i="3"/>
  <c r="C56" i="3"/>
  <c r="C58" i="3"/>
  <c r="C60" i="3"/>
  <c r="C62" i="3"/>
  <c r="C64" i="3"/>
  <c r="C66" i="3"/>
  <c r="C25" i="3"/>
  <c r="C29" i="3"/>
  <c r="C33" i="3"/>
  <c r="C37" i="3"/>
  <c r="C41" i="3"/>
  <c r="C45" i="3"/>
  <c r="C49" i="3"/>
  <c r="C53" i="3"/>
  <c r="C59" i="3"/>
  <c r="C69" i="3"/>
  <c r="C73" i="3"/>
  <c r="C77" i="3"/>
  <c r="C57" i="3"/>
  <c r="C65" i="3"/>
  <c r="C68" i="3"/>
  <c r="C72" i="3"/>
  <c r="C76" i="3"/>
  <c r="C79" i="3"/>
  <c r="C83" i="3"/>
  <c r="C85" i="3"/>
  <c r="C71" i="3"/>
  <c r="C78" i="3"/>
  <c r="C81" i="3"/>
  <c r="C89" i="3"/>
  <c r="C92" i="3"/>
  <c r="C100" i="3"/>
  <c r="C107" i="3"/>
  <c r="C110" i="3"/>
  <c r="C70" i="3"/>
  <c r="C84" i="3"/>
  <c r="C86" i="3"/>
  <c r="C91" i="3"/>
  <c r="C94" i="3"/>
  <c r="C99" i="3"/>
  <c r="C102" i="3"/>
  <c r="C63" i="3"/>
  <c r="C67" i="3"/>
  <c r="C75" i="3"/>
  <c r="C88" i="3"/>
  <c r="C93" i="3"/>
  <c r="C96" i="3"/>
  <c r="C101" i="3"/>
  <c r="C104" i="3"/>
  <c r="C109" i="3"/>
  <c r="C112" i="3"/>
  <c r="C114" i="3"/>
  <c r="C116" i="3"/>
  <c r="C118" i="3"/>
  <c r="C120" i="3"/>
  <c r="C61" i="3"/>
  <c r="C74" i="3"/>
  <c r="C80" i="3"/>
  <c r="C82" i="3"/>
  <c r="C87" i="3"/>
  <c r="C90" i="3"/>
  <c r="C95" i="3"/>
  <c r="C98" i="3"/>
  <c r="C103" i="3"/>
  <c r="C106" i="3"/>
  <c r="C111" i="3"/>
  <c r="C97" i="3"/>
  <c r="C105" i="3"/>
  <c r="C108" i="3"/>
  <c r="C113" i="3"/>
  <c r="C115" i="3"/>
  <c r="C117" i="3"/>
  <c r="C119" i="3"/>
  <c r="C121" i="3"/>
  <c r="E25" i="5"/>
  <c r="A25" i="5"/>
  <c r="D25" i="5" s="1"/>
  <c r="F21" i="3"/>
  <c r="K7" i="3"/>
  <c r="F7" i="3"/>
  <c r="I7" i="3" s="1"/>
  <c r="H7" i="3"/>
  <c r="I21" i="3" s="1"/>
  <c r="I23" i="3" l="1"/>
  <c r="J23" i="3" s="1"/>
  <c r="I25" i="3"/>
  <c r="J25" i="3" s="1"/>
  <c r="I27" i="3"/>
  <c r="J27" i="3" s="1"/>
  <c r="I29" i="3"/>
  <c r="J29" i="3" s="1"/>
  <c r="K30" i="3" s="1"/>
  <c r="I31" i="3"/>
  <c r="J31" i="3" s="1"/>
  <c r="K32" i="3" s="1"/>
  <c r="I33" i="3"/>
  <c r="J33" i="3" s="1"/>
  <c r="I35" i="3"/>
  <c r="J35" i="3" s="1"/>
  <c r="I37" i="3"/>
  <c r="J37" i="3" s="1"/>
  <c r="K38" i="3" s="1"/>
  <c r="I39" i="3"/>
  <c r="J39" i="3" s="1"/>
  <c r="I41" i="3"/>
  <c r="J41" i="3" s="1"/>
  <c r="I43" i="3"/>
  <c r="J43" i="3" s="1"/>
  <c r="I45" i="3"/>
  <c r="J45" i="3" s="1"/>
  <c r="K46" i="3" s="1"/>
  <c r="I47" i="3"/>
  <c r="J47" i="3" s="1"/>
  <c r="K48" i="3" s="1"/>
  <c r="I49" i="3"/>
  <c r="J49" i="3" s="1"/>
  <c r="I51" i="3"/>
  <c r="J51" i="3" s="1"/>
  <c r="I53" i="3"/>
  <c r="J53" i="3" s="1"/>
  <c r="K54" i="3" s="1"/>
  <c r="I22" i="3"/>
  <c r="J22" i="3" s="1"/>
  <c r="K23" i="3" s="1"/>
  <c r="I26" i="3"/>
  <c r="J26" i="3" s="1"/>
  <c r="K27" i="3" s="1"/>
  <c r="I30" i="3"/>
  <c r="J30" i="3" s="1"/>
  <c r="I34" i="3"/>
  <c r="J34" i="3" s="1"/>
  <c r="K35" i="3" s="1"/>
  <c r="I38" i="3"/>
  <c r="J38" i="3" s="1"/>
  <c r="K39" i="3" s="1"/>
  <c r="I42" i="3"/>
  <c r="J42" i="3" s="1"/>
  <c r="K43" i="3" s="1"/>
  <c r="I46" i="3"/>
  <c r="J46" i="3" s="1"/>
  <c r="I50" i="3"/>
  <c r="J50" i="3" s="1"/>
  <c r="K51" i="3" s="1"/>
  <c r="I54" i="3"/>
  <c r="J54" i="3" s="1"/>
  <c r="K55" i="3" s="1"/>
  <c r="I55" i="3"/>
  <c r="J55" i="3" s="1"/>
  <c r="I57" i="3"/>
  <c r="J57" i="3" s="1"/>
  <c r="I59" i="3"/>
  <c r="J59" i="3" s="1"/>
  <c r="K60" i="3" s="1"/>
  <c r="I61" i="3"/>
  <c r="J61" i="3" s="1"/>
  <c r="I63" i="3"/>
  <c r="J63" i="3" s="1"/>
  <c r="I65" i="3"/>
  <c r="J65" i="3" s="1"/>
  <c r="I24" i="3"/>
  <c r="J24" i="3" s="1"/>
  <c r="K25" i="3" s="1"/>
  <c r="I28" i="3"/>
  <c r="J28" i="3" s="1"/>
  <c r="I32" i="3"/>
  <c r="J32" i="3" s="1"/>
  <c r="K33" i="3" s="1"/>
  <c r="I36" i="3"/>
  <c r="J36" i="3" s="1"/>
  <c r="I40" i="3"/>
  <c r="J40" i="3" s="1"/>
  <c r="K41" i="3" s="1"/>
  <c r="I44" i="3"/>
  <c r="J44" i="3" s="1"/>
  <c r="I48" i="3"/>
  <c r="J48" i="3" s="1"/>
  <c r="K49" i="3" s="1"/>
  <c r="I52" i="3"/>
  <c r="J52" i="3" s="1"/>
  <c r="I62" i="3"/>
  <c r="J62" i="3" s="1"/>
  <c r="K63" i="3" s="1"/>
  <c r="I68" i="3"/>
  <c r="J68" i="3" s="1"/>
  <c r="I72" i="3"/>
  <c r="J72" i="3" s="1"/>
  <c r="I77" i="3"/>
  <c r="J77" i="3" s="1"/>
  <c r="I80" i="3"/>
  <c r="J80" i="3" s="1"/>
  <c r="K81" i="3" s="1"/>
  <c r="I60" i="3"/>
  <c r="J60" i="3" s="1"/>
  <c r="K61" i="3" s="1"/>
  <c r="I67" i="3"/>
  <c r="J67" i="3" s="1"/>
  <c r="I71" i="3"/>
  <c r="J71" i="3" s="1"/>
  <c r="K72" i="3" s="1"/>
  <c r="I75" i="3"/>
  <c r="J75" i="3" s="1"/>
  <c r="K76" i="3" s="1"/>
  <c r="I79" i="3"/>
  <c r="J79" i="3" s="1"/>
  <c r="I82" i="3"/>
  <c r="J82" i="3" s="1"/>
  <c r="I84" i="3"/>
  <c r="J84" i="3" s="1"/>
  <c r="I66" i="3"/>
  <c r="J66" i="3" s="1"/>
  <c r="K67" i="3" s="1"/>
  <c r="I74" i="3"/>
  <c r="J74" i="3" s="1"/>
  <c r="I76" i="3"/>
  <c r="J76" i="3" s="1"/>
  <c r="K77" i="3" s="1"/>
  <c r="I87" i="3"/>
  <c r="J87" i="3" s="1"/>
  <c r="I92" i="3"/>
  <c r="J92" i="3" s="1"/>
  <c r="I95" i="3"/>
  <c r="J95" i="3" s="1"/>
  <c r="I108" i="3"/>
  <c r="J108" i="3" s="1"/>
  <c r="I116" i="3"/>
  <c r="J116" i="3" s="1"/>
  <c r="I118" i="3"/>
  <c r="J118" i="3" s="1"/>
  <c r="I120" i="3"/>
  <c r="J120" i="3" s="1"/>
  <c r="J21" i="3"/>
  <c r="K22" i="3" s="1"/>
  <c r="I64" i="3"/>
  <c r="J64" i="3" s="1"/>
  <c r="K65" i="3" s="1"/>
  <c r="I73" i="3"/>
  <c r="J73" i="3" s="1"/>
  <c r="K74" i="3" s="1"/>
  <c r="I83" i="3"/>
  <c r="J83" i="3" s="1"/>
  <c r="K84" i="3" s="1"/>
  <c r="I86" i="3"/>
  <c r="J86" i="3" s="1"/>
  <c r="K87" i="3" s="1"/>
  <c r="I89" i="3"/>
  <c r="J89" i="3" s="1"/>
  <c r="I94" i="3"/>
  <c r="J94" i="3" s="1"/>
  <c r="K95" i="3" s="1"/>
  <c r="I97" i="3"/>
  <c r="J97" i="3" s="1"/>
  <c r="I102" i="3"/>
  <c r="J102" i="3" s="1"/>
  <c r="I105" i="3"/>
  <c r="J105" i="3" s="1"/>
  <c r="I58" i="3"/>
  <c r="J58" i="3" s="1"/>
  <c r="K59" i="3" s="1"/>
  <c r="I70" i="3"/>
  <c r="J70" i="3" s="1"/>
  <c r="K71" i="3" s="1"/>
  <c r="I88" i="3"/>
  <c r="J88" i="3" s="1"/>
  <c r="K89" i="3" s="1"/>
  <c r="I91" i="3"/>
  <c r="J91" i="3" s="1"/>
  <c r="I96" i="3"/>
  <c r="J96" i="3" s="1"/>
  <c r="K97" i="3" s="1"/>
  <c r="I99" i="3"/>
  <c r="J99" i="3" s="1"/>
  <c r="I104" i="3"/>
  <c r="J104" i="3" s="1"/>
  <c r="K105" i="3" s="1"/>
  <c r="I107" i="3"/>
  <c r="J107" i="3" s="1"/>
  <c r="K108" i="3" s="1"/>
  <c r="I112" i="3"/>
  <c r="J112" i="3" s="1"/>
  <c r="K113" i="3" s="1"/>
  <c r="I113" i="3"/>
  <c r="J113" i="3" s="1"/>
  <c r="I115" i="3"/>
  <c r="J115" i="3" s="1"/>
  <c r="K116" i="3" s="1"/>
  <c r="I117" i="3"/>
  <c r="J117" i="3" s="1"/>
  <c r="I119" i="3"/>
  <c r="J119" i="3" s="1"/>
  <c r="K120" i="3" s="1"/>
  <c r="I121" i="3"/>
  <c r="J121" i="3" s="1"/>
  <c r="I56" i="3"/>
  <c r="J56" i="3" s="1"/>
  <c r="K57" i="3" s="1"/>
  <c r="I69" i="3"/>
  <c r="J69" i="3" s="1"/>
  <c r="I78" i="3"/>
  <c r="J78" i="3" s="1"/>
  <c r="K79" i="3" s="1"/>
  <c r="I81" i="3"/>
  <c r="J81" i="3" s="1"/>
  <c r="K82" i="3" s="1"/>
  <c r="I85" i="3"/>
  <c r="J85" i="3" s="1"/>
  <c r="K86" i="3" s="1"/>
  <c r="I90" i="3"/>
  <c r="J90" i="3" s="1"/>
  <c r="K91" i="3" s="1"/>
  <c r="I93" i="3"/>
  <c r="J93" i="3" s="1"/>
  <c r="K94" i="3" s="1"/>
  <c r="I98" i="3"/>
  <c r="J98" i="3" s="1"/>
  <c r="K99" i="3" s="1"/>
  <c r="I101" i="3"/>
  <c r="J101" i="3" s="1"/>
  <c r="K102" i="3" s="1"/>
  <c r="I106" i="3"/>
  <c r="J106" i="3" s="1"/>
  <c r="K107" i="3" s="1"/>
  <c r="I109" i="3"/>
  <c r="J109" i="3" s="1"/>
  <c r="K110" i="3" s="1"/>
  <c r="I100" i="3"/>
  <c r="J100" i="3" s="1"/>
  <c r="K101" i="3" s="1"/>
  <c r="I103" i="3"/>
  <c r="J103" i="3" s="1"/>
  <c r="K104" i="3" s="1"/>
  <c r="I111" i="3"/>
  <c r="J111" i="3" s="1"/>
  <c r="I114" i="3"/>
  <c r="J114" i="3" s="1"/>
  <c r="K115" i="3" s="1"/>
  <c r="I110" i="3"/>
  <c r="J110" i="3" s="1"/>
  <c r="K111" i="3" s="1"/>
  <c r="P117" i="3"/>
  <c r="D117" i="3"/>
  <c r="D105" i="3"/>
  <c r="E106" i="3" s="1"/>
  <c r="P105" i="3"/>
  <c r="D103" i="3"/>
  <c r="P103" i="3"/>
  <c r="D87" i="3"/>
  <c r="P87" i="3"/>
  <c r="D61" i="3"/>
  <c r="P61" i="3"/>
  <c r="P114" i="3"/>
  <c r="D114" i="3"/>
  <c r="D101" i="3"/>
  <c r="P101" i="3"/>
  <c r="D75" i="3"/>
  <c r="E76" i="3" s="1"/>
  <c r="P75" i="3"/>
  <c r="D99" i="3"/>
  <c r="P99" i="3"/>
  <c r="D84" i="3"/>
  <c r="E85" i="3" s="1"/>
  <c r="P84" i="3"/>
  <c r="D100" i="3"/>
  <c r="E101" i="3" s="1"/>
  <c r="P100" i="3"/>
  <c r="D78" i="3"/>
  <c r="E79" i="3" s="1"/>
  <c r="P78" i="3"/>
  <c r="D79" i="3"/>
  <c r="P79" i="3"/>
  <c r="D65" i="3"/>
  <c r="E66" i="3" s="1"/>
  <c r="P65" i="3"/>
  <c r="D69" i="3"/>
  <c r="P69" i="3"/>
  <c r="P45" i="3"/>
  <c r="D45" i="3"/>
  <c r="P29" i="3"/>
  <c r="D29" i="3"/>
  <c r="P62" i="3"/>
  <c r="D62" i="3"/>
  <c r="D43" i="3"/>
  <c r="P43" i="3"/>
  <c r="D27" i="3"/>
  <c r="P27" i="3"/>
  <c r="P52" i="3"/>
  <c r="D52" i="3"/>
  <c r="E53" i="3" s="1"/>
  <c r="P44" i="3"/>
  <c r="D44" i="3"/>
  <c r="E45" i="3" s="1"/>
  <c r="P36" i="3"/>
  <c r="D36" i="3"/>
  <c r="P28" i="3"/>
  <c r="D28" i="3"/>
  <c r="E29" i="3" s="1"/>
  <c r="A26" i="5"/>
  <c r="D26" i="5" s="1"/>
  <c r="E26" i="5"/>
  <c r="P115" i="3"/>
  <c r="D115" i="3"/>
  <c r="D97" i="3"/>
  <c r="P97" i="3"/>
  <c r="D98" i="3"/>
  <c r="E99" i="3" s="1"/>
  <c r="P98" i="3"/>
  <c r="D82" i="3"/>
  <c r="P82" i="3"/>
  <c r="P120" i="3"/>
  <c r="D120" i="3"/>
  <c r="D112" i="3"/>
  <c r="P112" i="3"/>
  <c r="D96" i="3"/>
  <c r="E97" i="3" s="1"/>
  <c r="P96" i="3"/>
  <c r="D67" i="3"/>
  <c r="P67" i="3"/>
  <c r="D94" i="3"/>
  <c r="P94" i="3"/>
  <c r="D70" i="3"/>
  <c r="P70" i="3"/>
  <c r="D92" i="3"/>
  <c r="P92" i="3"/>
  <c r="D71" i="3"/>
  <c r="P71" i="3"/>
  <c r="D76" i="3"/>
  <c r="P76" i="3"/>
  <c r="D57" i="3"/>
  <c r="P57" i="3"/>
  <c r="D59" i="3"/>
  <c r="P59" i="3"/>
  <c r="P41" i="3"/>
  <c r="D41" i="3"/>
  <c r="E42" i="3" s="1"/>
  <c r="P25" i="3"/>
  <c r="D25" i="3"/>
  <c r="P60" i="3"/>
  <c r="D60" i="3"/>
  <c r="E61" i="3" s="1"/>
  <c r="D55" i="3"/>
  <c r="P55" i="3"/>
  <c r="D39" i="3"/>
  <c r="P39" i="3"/>
  <c r="D23" i="3"/>
  <c r="P23" i="3"/>
  <c r="P50" i="3"/>
  <c r="D50" i="3"/>
  <c r="E51" i="3" s="1"/>
  <c r="P42" i="3"/>
  <c r="D42" i="3"/>
  <c r="E43" i="3" s="1"/>
  <c r="P34" i="3"/>
  <c r="D34" i="3"/>
  <c r="E35" i="3" s="1"/>
  <c r="P26" i="3"/>
  <c r="D26" i="3"/>
  <c r="E27" i="3" s="1"/>
  <c r="B28" i="5"/>
  <c r="C27" i="5"/>
  <c r="L21" i="3"/>
  <c r="L7" i="3"/>
  <c r="P121" i="3"/>
  <c r="D121" i="3"/>
  <c r="P113" i="3"/>
  <c r="D113" i="3"/>
  <c r="E114" i="3" s="1"/>
  <c r="D111" i="3"/>
  <c r="E112" i="3" s="1"/>
  <c r="P111" i="3"/>
  <c r="D95" i="3"/>
  <c r="E96" i="3" s="1"/>
  <c r="P95" i="3"/>
  <c r="D80" i="3"/>
  <c r="P80" i="3"/>
  <c r="P118" i="3"/>
  <c r="D118" i="3"/>
  <c r="D109" i="3"/>
  <c r="P109" i="3"/>
  <c r="D93" i="3"/>
  <c r="E94" i="3" s="1"/>
  <c r="P93" i="3"/>
  <c r="D63" i="3"/>
  <c r="P63" i="3"/>
  <c r="D91" i="3"/>
  <c r="E92" i="3" s="1"/>
  <c r="P91" i="3"/>
  <c r="D110" i="3"/>
  <c r="E111" i="3" s="1"/>
  <c r="P110" i="3"/>
  <c r="D89" i="3"/>
  <c r="P89" i="3"/>
  <c r="D85" i="3"/>
  <c r="P85" i="3"/>
  <c r="D72" i="3"/>
  <c r="P72" i="3"/>
  <c r="D77" i="3"/>
  <c r="P77" i="3"/>
  <c r="P53" i="3"/>
  <c r="D53" i="3"/>
  <c r="P37" i="3"/>
  <c r="D37" i="3"/>
  <c r="E38" i="3" s="1"/>
  <c r="D66" i="3"/>
  <c r="E67" i="3" s="1"/>
  <c r="P66" i="3"/>
  <c r="P58" i="3"/>
  <c r="D58" i="3"/>
  <c r="E59" i="3" s="1"/>
  <c r="D51" i="3"/>
  <c r="P51" i="3"/>
  <c r="D35" i="3"/>
  <c r="P35" i="3"/>
  <c r="P48" i="3"/>
  <c r="D48" i="3"/>
  <c r="P40" i="3"/>
  <c r="D40" i="3"/>
  <c r="E41" i="3" s="1"/>
  <c r="P32" i="3"/>
  <c r="D32" i="3"/>
  <c r="P24" i="3"/>
  <c r="D24" i="3"/>
  <c r="E25" i="3" s="1"/>
  <c r="F23" i="3"/>
  <c r="G23" i="3" s="1"/>
  <c r="F25" i="3"/>
  <c r="G25" i="3" s="1"/>
  <c r="F27" i="3"/>
  <c r="G27" i="3" s="1"/>
  <c r="F29" i="3"/>
  <c r="G29" i="3" s="1"/>
  <c r="H30" i="3" s="1"/>
  <c r="F31" i="3"/>
  <c r="G31" i="3" s="1"/>
  <c r="F33" i="3"/>
  <c r="G33" i="3" s="1"/>
  <c r="F35" i="3"/>
  <c r="G35" i="3" s="1"/>
  <c r="F37" i="3"/>
  <c r="G37" i="3" s="1"/>
  <c r="F39" i="3"/>
  <c r="G39" i="3" s="1"/>
  <c r="F41" i="3"/>
  <c r="G41" i="3" s="1"/>
  <c r="F43" i="3"/>
  <c r="G43" i="3" s="1"/>
  <c r="F45" i="3"/>
  <c r="G45" i="3" s="1"/>
  <c r="F47" i="3"/>
  <c r="G47" i="3" s="1"/>
  <c r="F49" i="3"/>
  <c r="G49" i="3" s="1"/>
  <c r="F51" i="3"/>
  <c r="G51" i="3" s="1"/>
  <c r="F53" i="3"/>
  <c r="G53" i="3" s="1"/>
  <c r="H54" i="3" s="1"/>
  <c r="F55" i="3"/>
  <c r="G55" i="3" s="1"/>
  <c r="F56" i="3"/>
  <c r="G56" i="3" s="1"/>
  <c r="H57" i="3" s="1"/>
  <c r="F58" i="3"/>
  <c r="G58" i="3" s="1"/>
  <c r="F60" i="3"/>
  <c r="G60" i="3" s="1"/>
  <c r="H61" i="3" s="1"/>
  <c r="F62" i="3"/>
  <c r="G62" i="3" s="1"/>
  <c r="F64" i="3"/>
  <c r="G64" i="3" s="1"/>
  <c r="H65" i="3" s="1"/>
  <c r="F66" i="3"/>
  <c r="G66" i="3" s="1"/>
  <c r="F68" i="3"/>
  <c r="G68" i="3" s="1"/>
  <c r="H69" i="3" s="1"/>
  <c r="F70" i="3"/>
  <c r="G70" i="3" s="1"/>
  <c r="F72" i="3"/>
  <c r="G72" i="3" s="1"/>
  <c r="H73" i="3" s="1"/>
  <c r="F74" i="3"/>
  <c r="G74" i="3" s="1"/>
  <c r="F76" i="3"/>
  <c r="G76" i="3" s="1"/>
  <c r="H77" i="3" s="1"/>
  <c r="F78" i="3"/>
  <c r="G78" i="3" s="1"/>
  <c r="F80" i="3"/>
  <c r="G80" i="3" s="1"/>
  <c r="H81" i="3" s="1"/>
  <c r="F24" i="3"/>
  <c r="G24" i="3" s="1"/>
  <c r="H25" i="3" s="1"/>
  <c r="F28" i="3"/>
  <c r="G28" i="3" s="1"/>
  <c r="H29" i="3" s="1"/>
  <c r="F32" i="3"/>
  <c r="G32" i="3" s="1"/>
  <c r="H33" i="3" s="1"/>
  <c r="F36" i="3"/>
  <c r="G36" i="3" s="1"/>
  <c r="F40" i="3"/>
  <c r="G40" i="3" s="1"/>
  <c r="F44" i="3"/>
  <c r="G44" i="3" s="1"/>
  <c r="H45" i="3" s="1"/>
  <c r="F48" i="3"/>
  <c r="G48" i="3" s="1"/>
  <c r="F52" i="3"/>
  <c r="G52" i="3" s="1"/>
  <c r="F57" i="3"/>
  <c r="G57" i="3" s="1"/>
  <c r="H58" i="3" s="1"/>
  <c r="F59" i="3"/>
  <c r="G59" i="3" s="1"/>
  <c r="H60" i="3" s="1"/>
  <c r="F61" i="3"/>
  <c r="G61" i="3" s="1"/>
  <c r="H62" i="3" s="1"/>
  <c r="F63" i="3"/>
  <c r="G63" i="3" s="1"/>
  <c r="H64" i="3" s="1"/>
  <c r="F65" i="3"/>
  <c r="G65" i="3" s="1"/>
  <c r="H66" i="3" s="1"/>
  <c r="F67" i="3"/>
  <c r="G67" i="3" s="1"/>
  <c r="H68" i="3" s="1"/>
  <c r="F69" i="3"/>
  <c r="G69" i="3" s="1"/>
  <c r="H70" i="3" s="1"/>
  <c r="F71" i="3"/>
  <c r="G71" i="3" s="1"/>
  <c r="H72" i="3" s="1"/>
  <c r="F73" i="3"/>
  <c r="G73" i="3" s="1"/>
  <c r="H74" i="3" s="1"/>
  <c r="F75" i="3"/>
  <c r="G75" i="3" s="1"/>
  <c r="H76" i="3" s="1"/>
  <c r="F26" i="3"/>
  <c r="G26" i="3" s="1"/>
  <c r="H27" i="3" s="1"/>
  <c r="F42" i="3"/>
  <c r="G42" i="3" s="1"/>
  <c r="H43" i="3" s="1"/>
  <c r="F81" i="3"/>
  <c r="G81" i="3" s="1"/>
  <c r="F83" i="3"/>
  <c r="G83" i="3" s="1"/>
  <c r="H84" i="3" s="1"/>
  <c r="F85" i="3"/>
  <c r="G85" i="3" s="1"/>
  <c r="F87" i="3"/>
  <c r="G87" i="3" s="1"/>
  <c r="H88" i="3" s="1"/>
  <c r="F89" i="3"/>
  <c r="G89" i="3" s="1"/>
  <c r="F91" i="3"/>
  <c r="G91" i="3" s="1"/>
  <c r="H92" i="3" s="1"/>
  <c r="F93" i="3"/>
  <c r="G93" i="3" s="1"/>
  <c r="F95" i="3"/>
  <c r="G95" i="3" s="1"/>
  <c r="F97" i="3"/>
  <c r="G97" i="3" s="1"/>
  <c r="F99" i="3"/>
  <c r="G99" i="3" s="1"/>
  <c r="H100" i="3" s="1"/>
  <c r="F101" i="3"/>
  <c r="G101" i="3" s="1"/>
  <c r="F103" i="3"/>
  <c r="G103" i="3" s="1"/>
  <c r="H104" i="3" s="1"/>
  <c r="F105" i="3"/>
  <c r="G105" i="3" s="1"/>
  <c r="F107" i="3"/>
  <c r="G107" i="3" s="1"/>
  <c r="F109" i="3"/>
  <c r="G109" i="3" s="1"/>
  <c r="F111" i="3"/>
  <c r="G111" i="3" s="1"/>
  <c r="F22" i="3"/>
  <c r="G22" i="3" s="1"/>
  <c r="H23" i="3" s="1"/>
  <c r="F38" i="3"/>
  <c r="G38" i="3" s="1"/>
  <c r="H39" i="3" s="1"/>
  <c r="F54" i="3"/>
  <c r="G54" i="3" s="1"/>
  <c r="H55" i="3" s="1"/>
  <c r="F50" i="3"/>
  <c r="G50" i="3" s="1"/>
  <c r="H51" i="3" s="1"/>
  <c r="F77" i="3"/>
  <c r="G77" i="3" s="1"/>
  <c r="H78" i="3" s="1"/>
  <c r="F82" i="3"/>
  <c r="G82" i="3" s="1"/>
  <c r="H83" i="3" s="1"/>
  <c r="F88" i="3"/>
  <c r="G88" i="3" s="1"/>
  <c r="H89" i="3" s="1"/>
  <c r="F96" i="3"/>
  <c r="G96" i="3" s="1"/>
  <c r="H97" i="3" s="1"/>
  <c r="F104" i="3"/>
  <c r="G104" i="3" s="1"/>
  <c r="H105" i="3" s="1"/>
  <c r="F46" i="3"/>
  <c r="G46" i="3" s="1"/>
  <c r="H47" i="3" s="1"/>
  <c r="F90" i="3"/>
  <c r="G90" i="3" s="1"/>
  <c r="F98" i="3"/>
  <c r="G98" i="3" s="1"/>
  <c r="F106" i="3"/>
  <c r="G106" i="3" s="1"/>
  <c r="F34" i="3"/>
  <c r="G34" i="3" s="1"/>
  <c r="H35" i="3" s="1"/>
  <c r="F84" i="3"/>
  <c r="G84" i="3" s="1"/>
  <c r="H85" i="3" s="1"/>
  <c r="F92" i="3"/>
  <c r="G92" i="3" s="1"/>
  <c r="H93" i="3" s="1"/>
  <c r="F100" i="3"/>
  <c r="G100" i="3" s="1"/>
  <c r="H101" i="3" s="1"/>
  <c r="F108" i="3"/>
  <c r="G108" i="3" s="1"/>
  <c r="H109" i="3" s="1"/>
  <c r="F30" i="3"/>
  <c r="G30" i="3" s="1"/>
  <c r="H31" i="3" s="1"/>
  <c r="F79" i="3"/>
  <c r="G79" i="3" s="1"/>
  <c r="H80" i="3" s="1"/>
  <c r="F86" i="3"/>
  <c r="G86" i="3" s="1"/>
  <c r="F94" i="3"/>
  <c r="G94" i="3" s="1"/>
  <c r="H95" i="3" s="1"/>
  <c r="F102" i="3"/>
  <c r="G102" i="3" s="1"/>
  <c r="F110" i="3"/>
  <c r="G110" i="3" s="1"/>
  <c r="H111" i="3" s="1"/>
  <c r="F113" i="3"/>
  <c r="G113" i="3" s="1"/>
  <c r="F115" i="3"/>
  <c r="G115" i="3" s="1"/>
  <c r="H116" i="3" s="1"/>
  <c r="F117" i="3"/>
  <c r="G117" i="3" s="1"/>
  <c r="F119" i="3"/>
  <c r="G119" i="3" s="1"/>
  <c r="H120" i="3" s="1"/>
  <c r="F121" i="3"/>
  <c r="G121" i="3" s="1"/>
  <c r="F112" i="3"/>
  <c r="G112" i="3" s="1"/>
  <c r="H113" i="3" s="1"/>
  <c r="F120" i="3"/>
  <c r="G120" i="3" s="1"/>
  <c r="F118" i="3"/>
  <c r="G118" i="3" s="1"/>
  <c r="F116" i="3"/>
  <c r="G116" i="3" s="1"/>
  <c r="H117" i="3" s="1"/>
  <c r="F114" i="3"/>
  <c r="G114" i="3" s="1"/>
  <c r="H115" i="3" s="1"/>
  <c r="G21" i="3"/>
  <c r="H22" i="3" s="1"/>
  <c r="P119" i="3"/>
  <c r="D119" i="3"/>
  <c r="E120" i="3" s="1"/>
  <c r="D108" i="3"/>
  <c r="E109" i="3" s="1"/>
  <c r="P108" i="3"/>
  <c r="D106" i="3"/>
  <c r="P106" i="3"/>
  <c r="D90" i="3"/>
  <c r="E91" i="3" s="1"/>
  <c r="P90" i="3"/>
  <c r="D74" i="3"/>
  <c r="P74" i="3"/>
  <c r="P116" i="3"/>
  <c r="D116" i="3"/>
  <c r="E117" i="3" s="1"/>
  <c r="D104" i="3"/>
  <c r="P104" i="3"/>
  <c r="D88" i="3"/>
  <c r="E89" i="3" s="1"/>
  <c r="P88" i="3"/>
  <c r="D102" i="3"/>
  <c r="E103" i="3" s="1"/>
  <c r="P102" i="3"/>
  <c r="D86" i="3"/>
  <c r="E87" i="3" s="1"/>
  <c r="P86" i="3"/>
  <c r="D107" i="3"/>
  <c r="P107" i="3"/>
  <c r="D81" i="3"/>
  <c r="E82" i="3" s="1"/>
  <c r="P81" i="3"/>
  <c r="P83" i="3"/>
  <c r="D83" i="3"/>
  <c r="D68" i="3"/>
  <c r="E69" i="3" s="1"/>
  <c r="P68" i="3"/>
  <c r="D73" i="3"/>
  <c r="E74" i="3" s="1"/>
  <c r="P73" i="3"/>
  <c r="P49" i="3"/>
  <c r="D49" i="3"/>
  <c r="P33" i="3"/>
  <c r="D33" i="3"/>
  <c r="P64" i="3"/>
  <c r="D64" i="3"/>
  <c r="P56" i="3"/>
  <c r="D56" i="3"/>
  <c r="E57" i="3" s="1"/>
  <c r="D47" i="3"/>
  <c r="E48" i="3" s="1"/>
  <c r="P47" i="3"/>
  <c r="D31" i="3"/>
  <c r="E32" i="3" s="1"/>
  <c r="P31" i="3"/>
  <c r="P54" i="3"/>
  <c r="D54" i="3"/>
  <c r="E55" i="3" s="1"/>
  <c r="P46" i="3"/>
  <c r="D46" i="3"/>
  <c r="P38" i="3"/>
  <c r="D38" i="3"/>
  <c r="E39" i="3" s="1"/>
  <c r="P30" i="3"/>
  <c r="D30" i="3"/>
  <c r="P22" i="3"/>
  <c r="D22" i="3"/>
  <c r="E23" i="3" s="1"/>
  <c r="A27" i="5" l="1"/>
  <c r="D27" i="5" s="1"/>
  <c r="E27" i="5"/>
  <c r="E31" i="3"/>
  <c r="E47" i="3"/>
  <c r="E34" i="3"/>
  <c r="E84" i="3"/>
  <c r="H114" i="3"/>
  <c r="H87" i="3"/>
  <c r="H107" i="3"/>
  <c r="H106" i="3"/>
  <c r="H98" i="3"/>
  <c r="H90" i="3"/>
  <c r="H82" i="3"/>
  <c r="H41" i="3"/>
  <c r="H75" i="3"/>
  <c r="H67" i="3"/>
  <c r="H59" i="3"/>
  <c r="H52" i="3"/>
  <c r="H44" i="3"/>
  <c r="H36" i="3"/>
  <c r="H28" i="3"/>
  <c r="E36" i="3"/>
  <c r="E78" i="3"/>
  <c r="E86" i="3"/>
  <c r="E64" i="3"/>
  <c r="E110" i="3"/>
  <c r="E81" i="3"/>
  <c r="C28" i="5"/>
  <c r="B29" i="5"/>
  <c r="E40" i="3"/>
  <c r="E58" i="3"/>
  <c r="E72" i="3"/>
  <c r="E71" i="3"/>
  <c r="E68" i="3"/>
  <c r="E113" i="3"/>
  <c r="E83" i="3"/>
  <c r="E98" i="3"/>
  <c r="E44" i="3"/>
  <c r="E30" i="3"/>
  <c r="E118" i="3"/>
  <c r="K112" i="3"/>
  <c r="K70" i="3"/>
  <c r="K118" i="3"/>
  <c r="K92" i="3"/>
  <c r="K106" i="3"/>
  <c r="K90" i="3"/>
  <c r="K117" i="3"/>
  <c r="K88" i="3"/>
  <c r="K85" i="3"/>
  <c r="K78" i="3"/>
  <c r="K53" i="3"/>
  <c r="K37" i="3"/>
  <c r="K66" i="3"/>
  <c r="K58" i="3"/>
  <c r="K47" i="3"/>
  <c r="K31" i="3"/>
  <c r="K52" i="3"/>
  <c r="K44" i="3"/>
  <c r="K36" i="3"/>
  <c r="K28" i="3"/>
  <c r="H38" i="3"/>
  <c r="E88" i="3"/>
  <c r="K93" i="3"/>
  <c r="E107" i="3"/>
  <c r="H119" i="3"/>
  <c r="H99" i="3"/>
  <c r="H112" i="3"/>
  <c r="H96" i="3"/>
  <c r="H53" i="3"/>
  <c r="H37" i="3"/>
  <c r="H50" i="3"/>
  <c r="H42" i="3"/>
  <c r="H34" i="3"/>
  <c r="H26" i="3"/>
  <c r="E33" i="3"/>
  <c r="E49" i="3"/>
  <c r="E54" i="3"/>
  <c r="E119" i="3"/>
  <c r="E26" i="3"/>
  <c r="E121" i="3"/>
  <c r="E116" i="3"/>
  <c r="E22" i="3"/>
  <c r="E70" i="3"/>
  <c r="E80" i="3"/>
  <c r="E100" i="3"/>
  <c r="E102" i="3"/>
  <c r="E62" i="3"/>
  <c r="E104" i="3"/>
  <c r="K103" i="3"/>
  <c r="K109" i="3"/>
  <c r="K83" i="3"/>
  <c r="K68" i="3"/>
  <c r="K73" i="3"/>
  <c r="K64" i="3"/>
  <c r="K56" i="3"/>
  <c r="K50" i="3"/>
  <c r="K42" i="3"/>
  <c r="K34" i="3"/>
  <c r="K26" i="3"/>
  <c r="H108" i="3"/>
  <c r="H46" i="3"/>
  <c r="E37" i="3"/>
  <c r="K119" i="3"/>
  <c r="E108" i="3"/>
  <c r="E105" i="3"/>
  <c r="E75" i="3"/>
  <c r="E65" i="3"/>
  <c r="E50" i="3"/>
  <c r="H121" i="3"/>
  <c r="H118" i="3"/>
  <c r="H103" i="3"/>
  <c r="H91" i="3"/>
  <c r="H110" i="3"/>
  <c r="H102" i="3"/>
  <c r="H94" i="3"/>
  <c r="H86" i="3"/>
  <c r="H49" i="3"/>
  <c r="H79" i="3"/>
  <c r="H71" i="3"/>
  <c r="H63" i="3"/>
  <c r="H56" i="3"/>
  <c r="H48" i="3"/>
  <c r="H40" i="3"/>
  <c r="H32" i="3"/>
  <c r="H24" i="3"/>
  <c r="E52" i="3"/>
  <c r="E73" i="3"/>
  <c r="E90" i="3"/>
  <c r="M21" i="3"/>
  <c r="L24" i="3"/>
  <c r="M24" i="3" s="1"/>
  <c r="L26" i="3"/>
  <c r="M26" i="3" s="1"/>
  <c r="N27" i="3" s="1"/>
  <c r="L28" i="3"/>
  <c r="M28" i="3" s="1"/>
  <c r="L30" i="3"/>
  <c r="M30" i="3" s="1"/>
  <c r="L32" i="3"/>
  <c r="M32" i="3" s="1"/>
  <c r="L34" i="3"/>
  <c r="M34" i="3" s="1"/>
  <c r="N35" i="3" s="1"/>
  <c r="L36" i="3"/>
  <c r="M36" i="3" s="1"/>
  <c r="N37" i="3" s="1"/>
  <c r="L38" i="3"/>
  <c r="M38" i="3" s="1"/>
  <c r="L40" i="3"/>
  <c r="M40" i="3" s="1"/>
  <c r="L42" i="3"/>
  <c r="M42" i="3" s="1"/>
  <c r="N43" i="3" s="1"/>
  <c r="L44" i="3"/>
  <c r="M44" i="3" s="1"/>
  <c r="L46" i="3"/>
  <c r="M46" i="3" s="1"/>
  <c r="L48" i="3"/>
  <c r="M48" i="3" s="1"/>
  <c r="L50" i="3"/>
  <c r="M50" i="3" s="1"/>
  <c r="N51" i="3" s="1"/>
  <c r="L52" i="3"/>
  <c r="M52" i="3" s="1"/>
  <c r="N53" i="3" s="1"/>
  <c r="L54" i="3"/>
  <c r="M54" i="3" s="1"/>
  <c r="L55" i="3"/>
  <c r="M55" i="3" s="1"/>
  <c r="L57" i="3"/>
  <c r="M57" i="3" s="1"/>
  <c r="N58" i="3" s="1"/>
  <c r="L59" i="3"/>
  <c r="M59" i="3" s="1"/>
  <c r="N60" i="3" s="1"/>
  <c r="L61" i="3"/>
  <c r="M61" i="3" s="1"/>
  <c r="L63" i="3"/>
  <c r="M63" i="3" s="1"/>
  <c r="L65" i="3"/>
  <c r="M65" i="3" s="1"/>
  <c r="N66" i="3" s="1"/>
  <c r="L67" i="3"/>
  <c r="M67" i="3" s="1"/>
  <c r="N68" i="3" s="1"/>
  <c r="L69" i="3"/>
  <c r="M69" i="3" s="1"/>
  <c r="L71" i="3"/>
  <c r="M71" i="3" s="1"/>
  <c r="L73" i="3"/>
  <c r="M73" i="3" s="1"/>
  <c r="N74" i="3" s="1"/>
  <c r="L75" i="3"/>
  <c r="M75" i="3" s="1"/>
  <c r="L77" i="3"/>
  <c r="M77" i="3" s="1"/>
  <c r="L79" i="3"/>
  <c r="M79" i="3" s="1"/>
  <c r="L23" i="3"/>
  <c r="M23" i="3" s="1"/>
  <c r="N24" i="3" s="1"/>
  <c r="L27" i="3"/>
  <c r="M27" i="3" s="1"/>
  <c r="N28" i="3" s="1"/>
  <c r="L31" i="3"/>
  <c r="M31" i="3" s="1"/>
  <c r="N32" i="3" s="1"/>
  <c r="L35" i="3"/>
  <c r="M35" i="3" s="1"/>
  <c r="L39" i="3"/>
  <c r="M39" i="3" s="1"/>
  <c r="N40" i="3" s="1"/>
  <c r="L43" i="3"/>
  <c r="M43" i="3" s="1"/>
  <c r="N44" i="3" s="1"/>
  <c r="L47" i="3"/>
  <c r="M47" i="3" s="1"/>
  <c r="N48" i="3" s="1"/>
  <c r="L51" i="3"/>
  <c r="M51" i="3" s="1"/>
  <c r="L56" i="3"/>
  <c r="M56" i="3" s="1"/>
  <c r="N57" i="3" s="1"/>
  <c r="L58" i="3"/>
  <c r="M58" i="3" s="1"/>
  <c r="N59" i="3" s="1"/>
  <c r="L60" i="3"/>
  <c r="M60" i="3" s="1"/>
  <c r="N61" i="3" s="1"/>
  <c r="L62" i="3"/>
  <c r="M62" i="3" s="1"/>
  <c r="N63" i="3" s="1"/>
  <c r="L64" i="3"/>
  <c r="M64" i="3" s="1"/>
  <c r="N65" i="3" s="1"/>
  <c r="L66" i="3"/>
  <c r="M66" i="3" s="1"/>
  <c r="N67" i="3" s="1"/>
  <c r="L68" i="3"/>
  <c r="M68" i="3" s="1"/>
  <c r="N69" i="3" s="1"/>
  <c r="L70" i="3"/>
  <c r="M70" i="3" s="1"/>
  <c r="N71" i="3" s="1"/>
  <c r="L72" i="3"/>
  <c r="M72" i="3" s="1"/>
  <c r="N73" i="3" s="1"/>
  <c r="L74" i="3"/>
  <c r="M74" i="3" s="1"/>
  <c r="N75" i="3" s="1"/>
  <c r="L37" i="3"/>
  <c r="M37" i="3" s="1"/>
  <c r="N38" i="3" s="1"/>
  <c r="L53" i="3"/>
  <c r="M53" i="3" s="1"/>
  <c r="N54" i="3" s="1"/>
  <c r="L76" i="3"/>
  <c r="M76" i="3" s="1"/>
  <c r="N77" i="3" s="1"/>
  <c r="L82" i="3"/>
  <c r="M82" i="3" s="1"/>
  <c r="N83" i="3" s="1"/>
  <c r="L84" i="3"/>
  <c r="M84" i="3" s="1"/>
  <c r="L86" i="3"/>
  <c r="M86" i="3" s="1"/>
  <c r="L88" i="3"/>
  <c r="M88" i="3" s="1"/>
  <c r="N89" i="3" s="1"/>
  <c r="L90" i="3"/>
  <c r="M90" i="3" s="1"/>
  <c r="N91" i="3" s="1"/>
  <c r="L92" i="3"/>
  <c r="M92" i="3" s="1"/>
  <c r="L94" i="3"/>
  <c r="M94" i="3" s="1"/>
  <c r="L96" i="3"/>
  <c r="M96" i="3" s="1"/>
  <c r="N97" i="3" s="1"/>
  <c r="L98" i="3"/>
  <c r="M98" i="3" s="1"/>
  <c r="L100" i="3"/>
  <c r="M100" i="3" s="1"/>
  <c r="L102" i="3"/>
  <c r="M102" i="3" s="1"/>
  <c r="L104" i="3"/>
  <c r="M104" i="3" s="1"/>
  <c r="N105" i="3" s="1"/>
  <c r="L106" i="3"/>
  <c r="M106" i="3" s="1"/>
  <c r="N107" i="3" s="1"/>
  <c r="L108" i="3"/>
  <c r="M108" i="3" s="1"/>
  <c r="L110" i="3"/>
  <c r="M110" i="3" s="1"/>
  <c r="L112" i="3"/>
  <c r="M112" i="3" s="1"/>
  <c r="N113" i="3" s="1"/>
  <c r="L33" i="3"/>
  <c r="M33" i="3" s="1"/>
  <c r="L49" i="3"/>
  <c r="M49" i="3" s="1"/>
  <c r="L78" i="3"/>
  <c r="M78" i="3" s="1"/>
  <c r="N79" i="3" s="1"/>
  <c r="L45" i="3"/>
  <c r="M45" i="3" s="1"/>
  <c r="N46" i="3" s="1"/>
  <c r="L81" i="3"/>
  <c r="M81" i="3" s="1"/>
  <c r="N82" i="3" s="1"/>
  <c r="L91" i="3"/>
  <c r="M91" i="3" s="1"/>
  <c r="N92" i="3" s="1"/>
  <c r="L107" i="3"/>
  <c r="M107" i="3" s="1"/>
  <c r="N108" i="3" s="1"/>
  <c r="L41" i="3"/>
  <c r="M41" i="3" s="1"/>
  <c r="N42" i="3" s="1"/>
  <c r="L85" i="3"/>
  <c r="M85" i="3" s="1"/>
  <c r="N86" i="3" s="1"/>
  <c r="L93" i="3"/>
  <c r="M93" i="3" s="1"/>
  <c r="N94" i="3" s="1"/>
  <c r="L101" i="3"/>
  <c r="M101" i="3" s="1"/>
  <c r="N102" i="3" s="1"/>
  <c r="L109" i="3"/>
  <c r="M109" i="3" s="1"/>
  <c r="N110" i="3" s="1"/>
  <c r="L29" i="3"/>
  <c r="M29" i="3" s="1"/>
  <c r="N30" i="3" s="1"/>
  <c r="L80" i="3"/>
  <c r="M80" i="3" s="1"/>
  <c r="L83" i="3"/>
  <c r="M83" i="3" s="1"/>
  <c r="N84" i="3" s="1"/>
  <c r="L87" i="3"/>
  <c r="M87" i="3" s="1"/>
  <c r="N88" i="3" s="1"/>
  <c r="L95" i="3"/>
  <c r="M95" i="3" s="1"/>
  <c r="L103" i="3"/>
  <c r="M103" i="3" s="1"/>
  <c r="L111" i="3"/>
  <c r="M111" i="3" s="1"/>
  <c r="L25" i="3"/>
  <c r="M25" i="3" s="1"/>
  <c r="N26" i="3" s="1"/>
  <c r="L89" i="3"/>
  <c r="M89" i="3" s="1"/>
  <c r="N90" i="3" s="1"/>
  <c r="L97" i="3"/>
  <c r="M97" i="3" s="1"/>
  <c r="L105" i="3"/>
  <c r="M105" i="3" s="1"/>
  <c r="L114" i="3"/>
  <c r="M114" i="3" s="1"/>
  <c r="N115" i="3" s="1"/>
  <c r="L116" i="3"/>
  <c r="M116" i="3" s="1"/>
  <c r="L118" i="3"/>
  <c r="M118" i="3" s="1"/>
  <c r="L120" i="3"/>
  <c r="M120" i="3" s="1"/>
  <c r="L99" i="3"/>
  <c r="M99" i="3" s="1"/>
  <c r="N100" i="3" s="1"/>
  <c r="L115" i="3"/>
  <c r="M115" i="3" s="1"/>
  <c r="N116" i="3" s="1"/>
  <c r="L113" i="3"/>
  <c r="M113" i="3" s="1"/>
  <c r="L121" i="3"/>
  <c r="M121" i="3" s="1"/>
  <c r="L119" i="3"/>
  <c r="M119" i="3" s="1"/>
  <c r="N120" i="3" s="1"/>
  <c r="L117" i="3"/>
  <c r="M117" i="3" s="1"/>
  <c r="N118" i="3" s="1"/>
  <c r="E24" i="3"/>
  <c r="E56" i="3"/>
  <c r="E60" i="3"/>
  <c r="E77" i="3"/>
  <c r="E93" i="3"/>
  <c r="E95" i="3"/>
  <c r="E28" i="3"/>
  <c r="E63" i="3"/>
  <c r="E46" i="3"/>
  <c r="E115" i="3"/>
  <c r="K114" i="3"/>
  <c r="K100" i="3"/>
  <c r="K98" i="3"/>
  <c r="K121" i="3"/>
  <c r="K96" i="3"/>
  <c r="K75" i="3"/>
  <c r="K80" i="3"/>
  <c r="K69" i="3"/>
  <c r="K45" i="3"/>
  <c r="K29" i="3"/>
  <c r="K62" i="3"/>
  <c r="K40" i="3"/>
  <c r="K24" i="3"/>
  <c r="N121" i="3" l="1"/>
  <c r="N106" i="3"/>
  <c r="N112" i="3"/>
  <c r="N111" i="3"/>
  <c r="N103" i="3"/>
  <c r="N95" i="3"/>
  <c r="N87" i="3"/>
  <c r="N52" i="3"/>
  <c r="N36" i="3"/>
  <c r="N80" i="3"/>
  <c r="N72" i="3"/>
  <c r="N64" i="3"/>
  <c r="N56" i="3"/>
  <c r="N49" i="3"/>
  <c r="N41" i="3"/>
  <c r="N33" i="3"/>
  <c r="N25" i="3"/>
  <c r="A28" i="5"/>
  <c r="D28" i="5" s="1"/>
  <c r="E28" i="5"/>
  <c r="N114" i="3"/>
  <c r="N119" i="3"/>
  <c r="N98" i="3"/>
  <c r="N104" i="3"/>
  <c r="N81" i="3"/>
  <c r="N50" i="3"/>
  <c r="N109" i="3"/>
  <c r="N101" i="3"/>
  <c r="N93" i="3"/>
  <c r="N85" i="3"/>
  <c r="N78" i="3"/>
  <c r="N70" i="3"/>
  <c r="N62" i="3"/>
  <c r="N55" i="3"/>
  <c r="N47" i="3"/>
  <c r="N39" i="3"/>
  <c r="N31" i="3"/>
  <c r="L22" i="3"/>
  <c r="M22" i="3" s="1"/>
  <c r="N23" i="3" s="1"/>
  <c r="N117" i="3"/>
  <c r="N96" i="3"/>
  <c r="N34" i="3"/>
  <c r="N99" i="3"/>
  <c r="N76" i="3"/>
  <c r="N45" i="3"/>
  <c r="N29" i="3"/>
  <c r="B30" i="5"/>
  <c r="C29" i="5"/>
  <c r="N22" i="3" l="1"/>
  <c r="A29" i="5"/>
  <c r="D29" i="5" s="1"/>
  <c r="E29" i="5"/>
  <c r="B31" i="5"/>
  <c r="C30" i="5"/>
  <c r="A30" i="5" l="1"/>
  <c r="D30" i="5" s="1"/>
  <c r="E30" i="5"/>
  <c r="B32" i="5"/>
  <c r="C31" i="5"/>
  <c r="A31" i="5" l="1"/>
  <c r="D31" i="5" s="1"/>
  <c r="E31" i="5"/>
  <c r="C32" i="5"/>
  <c r="B33" i="5"/>
  <c r="C33" i="5" l="1"/>
  <c r="B34" i="5"/>
  <c r="E32" i="5"/>
  <c r="A32" i="5"/>
  <c r="D32" i="5" s="1"/>
  <c r="C34" i="5" l="1"/>
  <c r="B35" i="5"/>
  <c r="E33" i="5"/>
  <c r="A33" i="5"/>
  <c r="D33" i="5" s="1"/>
  <c r="C35" i="5" l="1"/>
  <c r="B36" i="5"/>
  <c r="A34" i="5"/>
  <c r="D34" i="5" s="1"/>
  <c r="E34" i="5"/>
  <c r="C36" i="5" l="1"/>
  <c r="B37" i="5"/>
  <c r="E35" i="5"/>
  <c r="A35" i="5"/>
  <c r="D35" i="5" s="1"/>
  <c r="B38" i="5" l="1"/>
  <c r="C37" i="5"/>
  <c r="E36" i="5"/>
  <c r="A36" i="5"/>
  <c r="D36" i="5" s="1"/>
  <c r="A37" i="5" l="1"/>
  <c r="D37" i="5" s="1"/>
  <c r="E37" i="5"/>
  <c r="C38" i="5"/>
  <c r="B39" i="5"/>
  <c r="C39" i="5" l="1"/>
  <c r="B40" i="5"/>
  <c r="A38" i="5"/>
  <c r="D38" i="5" s="1"/>
  <c r="E38" i="5"/>
  <c r="C40" i="5" l="1"/>
  <c r="B41" i="5"/>
  <c r="E39" i="5"/>
  <c r="A39" i="5"/>
  <c r="D39" i="5" s="1"/>
  <c r="C41" i="5" l="1"/>
  <c r="B42" i="5"/>
  <c r="E40" i="5"/>
  <c r="A40" i="5"/>
  <c r="D40" i="5" s="1"/>
  <c r="C42" i="5" l="1"/>
  <c r="B43" i="5"/>
  <c r="E41" i="5"/>
  <c r="A41" i="5"/>
  <c r="D41" i="5" s="1"/>
  <c r="B44" i="5" l="1"/>
  <c r="C43" i="5"/>
  <c r="A42" i="5"/>
  <c r="D42" i="5" s="1"/>
  <c r="E42" i="5"/>
  <c r="A43" i="5" l="1"/>
  <c r="D43" i="5" s="1"/>
  <c r="E43" i="5"/>
  <c r="C44" i="5"/>
  <c r="B45" i="5"/>
  <c r="B46" i="5" l="1"/>
  <c r="C45" i="5"/>
  <c r="A44" i="5"/>
  <c r="D44" i="5" s="1"/>
  <c r="E44" i="5"/>
  <c r="A45" i="5" l="1"/>
  <c r="D45" i="5" s="1"/>
  <c r="E45" i="5"/>
  <c r="B47" i="5"/>
  <c r="C46" i="5"/>
  <c r="A46" i="5" l="1"/>
  <c r="D46" i="5" s="1"/>
  <c r="E46" i="5"/>
  <c r="B48" i="5"/>
  <c r="C47" i="5"/>
  <c r="A47" i="5" l="1"/>
  <c r="D47" i="5" s="1"/>
  <c r="E47" i="5"/>
  <c r="C48" i="5"/>
  <c r="B49" i="5"/>
  <c r="A48" i="5" l="1"/>
  <c r="D48" i="5" s="1"/>
  <c r="E48" i="5"/>
  <c r="C49" i="5"/>
  <c r="B50" i="5"/>
  <c r="E49" i="5" l="1"/>
  <c r="A49" i="5"/>
  <c r="D49" i="5" s="1"/>
  <c r="C50" i="5"/>
  <c r="B51" i="5"/>
  <c r="C51" i="5" l="1"/>
  <c r="B52" i="5"/>
  <c r="A50" i="5"/>
  <c r="D50" i="5" s="1"/>
  <c r="E50" i="5"/>
  <c r="C52" i="5" l="1"/>
  <c r="B53" i="5"/>
  <c r="A51" i="5"/>
  <c r="D51" i="5" s="1"/>
  <c r="E51" i="5"/>
  <c r="B54" i="5" l="1"/>
  <c r="C53" i="5"/>
  <c r="E52" i="5"/>
  <c r="A52" i="5"/>
  <c r="D52" i="5" s="1"/>
  <c r="E53" i="5" l="1"/>
  <c r="A53" i="5"/>
  <c r="D53" i="5" s="1"/>
  <c r="B55" i="5"/>
  <c r="C54" i="5"/>
  <c r="C55" i="5" l="1"/>
  <c r="B56" i="5"/>
  <c r="A54" i="5"/>
  <c r="D54" i="5" s="1"/>
  <c r="E54" i="5"/>
  <c r="C56" i="5" l="1"/>
  <c r="B57" i="5"/>
  <c r="E55" i="5"/>
  <c r="A55" i="5"/>
  <c r="D55" i="5" s="1"/>
  <c r="B58" i="5" l="1"/>
  <c r="C57" i="5"/>
  <c r="E56" i="5"/>
  <c r="A56" i="5"/>
  <c r="D56" i="5" s="1"/>
  <c r="E57" i="5" l="1"/>
  <c r="A57" i="5"/>
  <c r="D57" i="5" s="1"/>
  <c r="C58" i="5"/>
  <c r="B59" i="5"/>
  <c r="C59" i="5" l="1"/>
  <c r="B60" i="5"/>
  <c r="A58" i="5"/>
  <c r="D58" i="5" s="1"/>
  <c r="E58" i="5"/>
  <c r="C60" i="5" l="1"/>
  <c r="B61" i="5"/>
  <c r="A59" i="5"/>
  <c r="D59" i="5" s="1"/>
  <c r="E59" i="5"/>
  <c r="B62" i="5" l="1"/>
  <c r="C61" i="5"/>
  <c r="A60" i="5"/>
  <c r="D60" i="5" s="1"/>
  <c r="E60" i="5"/>
  <c r="A61" i="5" l="1"/>
  <c r="D61" i="5" s="1"/>
  <c r="E61" i="5"/>
  <c r="B63" i="5"/>
  <c r="C62" i="5"/>
  <c r="B64" i="5" l="1"/>
  <c r="C63" i="5"/>
  <c r="A62" i="5"/>
  <c r="D62" i="5" s="1"/>
  <c r="E62" i="5"/>
  <c r="E63" i="5" l="1"/>
  <c r="A63" i="5"/>
  <c r="D63" i="5" s="1"/>
  <c r="C64" i="5"/>
  <c r="B65" i="5"/>
  <c r="C65" i="5" l="1"/>
  <c r="B66" i="5"/>
  <c r="A64" i="5"/>
  <c r="D64" i="5" s="1"/>
  <c r="E64" i="5"/>
  <c r="C66" i="5" l="1"/>
  <c r="B67" i="5"/>
  <c r="A65" i="5"/>
  <c r="D65" i="5" s="1"/>
  <c r="E65" i="5"/>
  <c r="C67" i="5" l="1"/>
  <c r="B68" i="5"/>
  <c r="A66" i="5"/>
  <c r="D66" i="5" s="1"/>
  <c r="E66" i="5"/>
  <c r="C68" i="5" l="1"/>
  <c r="B69" i="5"/>
  <c r="A67" i="5"/>
  <c r="D67" i="5" s="1"/>
  <c r="E67" i="5"/>
  <c r="C69" i="5" l="1"/>
  <c r="B70" i="5"/>
  <c r="A68" i="5"/>
  <c r="D68" i="5" s="1"/>
  <c r="E68" i="5"/>
  <c r="B71" i="5" l="1"/>
  <c r="C70" i="5"/>
  <c r="E69" i="5"/>
  <c r="A69" i="5"/>
  <c r="D69" i="5" s="1"/>
  <c r="A70" i="5" l="1"/>
  <c r="D70" i="5" s="1"/>
  <c r="E70" i="5"/>
  <c r="B72" i="5"/>
  <c r="C71" i="5"/>
  <c r="E71" i="5" l="1"/>
  <c r="A71" i="5"/>
  <c r="D71" i="5" s="1"/>
  <c r="C72" i="5"/>
  <c r="B73" i="5"/>
  <c r="E72" i="5" l="1"/>
  <c r="A72" i="5"/>
  <c r="D72" i="5" s="1"/>
  <c r="B74" i="5"/>
  <c r="C73" i="5"/>
  <c r="E73" i="5" l="1"/>
  <c r="A73" i="5"/>
  <c r="D73" i="5" s="1"/>
  <c r="B75" i="5"/>
  <c r="C74" i="5"/>
  <c r="A74" i="5" l="1"/>
  <c r="D74" i="5" s="1"/>
  <c r="E74" i="5"/>
  <c r="C75" i="5"/>
  <c r="B76" i="5"/>
  <c r="C76" i="5" l="1"/>
  <c r="B77" i="5"/>
  <c r="A75" i="5"/>
  <c r="D75" i="5" s="1"/>
  <c r="E75" i="5"/>
  <c r="B78" i="5" l="1"/>
  <c r="C77" i="5"/>
  <c r="A76" i="5"/>
  <c r="D76" i="5" s="1"/>
  <c r="E76" i="5"/>
  <c r="A77" i="5" l="1"/>
  <c r="D77" i="5" s="1"/>
  <c r="E77" i="5"/>
  <c r="B79" i="5"/>
  <c r="C78" i="5"/>
  <c r="A78" i="5" l="1"/>
  <c r="D78" i="5" s="1"/>
  <c r="E78" i="5"/>
  <c r="B80" i="5"/>
  <c r="C79" i="5"/>
  <c r="E79" i="5" l="1"/>
  <c r="A79" i="5"/>
  <c r="D79" i="5" s="1"/>
  <c r="C80" i="5"/>
  <c r="B81" i="5"/>
  <c r="E80" i="5" l="1"/>
  <c r="A80" i="5"/>
  <c r="D80" i="5" s="1"/>
  <c r="C81" i="5"/>
  <c r="B82" i="5"/>
  <c r="C82" i="5" l="1"/>
  <c r="B83" i="5"/>
  <c r="A81" i="5"/>
  <c r="D81" i="5" s="1"/>
  <c r="E81" i="5"/>
  <c r="C83" i="5" l="1"/>
  <c r="B84" i="5"/>
  <c r="A82" i="5"/>
  <c r="D82" i="5" s="1"/>
  <c r="E82" i="5"/>
  <c r="C84" i="5" l="1"/>
  <c r="B85" i="5"/>
  <c r="E83" i="5"/>
  <c r="A83" i="5"/>
  <c r="D83" i="5" s="1"/>
  <c r="C85" i="5" l="1"/>
  <c r="B86" i="5"/>
  <c r="A84" i="5"/>
  <c r="D84" i="5" s="1"/>
  <c r="E84" i="5"/>
  <c r="C86" i="5" l="1"/>
  <c r="B87" i="5"/>
  <c r="A85" i="5"/>
  <c r="D85" i="5" s="1"/>
  <c r="E85" i="5"/>
  <c r="B88" i="5" l="1"/>
  <c r="C87" i="5"/>
  <c r="A86" i="5"/>
  <c r="D86" i="5" s="1"/>
  <c r="E86" i="5"/>
  <c r="E87" i="5" l="1"/>
  <c r="A87" i="5"/>
  <c r="D87" i="5" s="1"/>
  <c r="C88" i="5"/>
  <c r="B89" i="5"/>
  <c r="C89" i="5" l="1"/>
  <c r="B90" i="5"/>
  <c r="E88" i="5"/>
  <c r="A88" i="5"/>
  <c r="D88" i="5" s="1"/>
  <c r="C90" i="5" l="1"/>
  <c r="B91" i="5"/>
  <c r="E89" i="5"/>
  <c r="A89" i="5"/>
  <c r="D89" i="5" s="1"/>
  <c r="C91" i="5" l="1"/>
  <c r="B92" i="5"/>
  <c r="E90" i="5"/>
  <c r="A90" i="5"/>
  <c r="D90" i="5" s="1"/>
  <c r="B93" i="5" l="1"/>
  <c r="C92" i="5"/>
  <c r="E91" i="5"/>
  <c r="A91" i="5"/>
  <c r="D91" i="5" s="1"/>
  <c r="E92" i="5" l="1"/>
  <c r="A92" i="5"/>
  <c r="D92" i="5" s="1"/>
  <c r="C93" i="5"/>
  <c r="B94" i="5"/>
  <c r="B95" i="5" l="1"/>
  <c r="C94" i="5"/>
  <c r="A93" i="5"/>
  <c r="D93" i="5" s="1"/>
  <c r="E93" i="5"/>
  <c r="E94" i="5" l="1"/>
  <c r="A94" i="5"/>
  <c r="D94" i="5" s="1"/>
  <c r="C95" i="5"/>
  <c r="B96" i="5"/>
  <c r="B97" i="5" l="1"/>
  <c r="C96" i="5"/>
  <c r="E95" i="5"/>
  <c r="A95" i="5"/>
  <c r="D95" i="5" s="1"/>
  <c r="E96" i="5" l="1"/>
  <c r="A96" i="5"/>
  <c r="D96" i="5" s="1"/>
  <c r="B98" i="5"/>
  <c r="C97" i="5"/>
  <c r="A97" i="5" l="1"/>
  <c r="D97" i="5" s="1"/>
  <c r="E97" i="5"/>
  <c r="B99" i="5"/>
  <c r="C98" i="5"/>
  <c r="A98" i="5" l="1"/>
  <c r="D98" i="5" s="1"/>
  <c r="E98" i="5"/>
  <c r="C99" i="5"/>
  <c r="B100" i="5"/>
  <c r="A99" i="5" l="1"/>
  <c r="D99" i="5" s="1"/>
  <c r="E99" i="5"/>
  <c r="B101" i="5"/>
  <c r="C100" i="5"/>
  <c r="A100" i="5" l="1"/>
  <c r="D100" i="5" s="1"/>
  <c r="E100" i="5"/>
  <c r="B102" i="5"/>
  <c r="C101" i="5"/>
  <c r="A101" i="5" l="1"/>
  <c r="D101" i="5" s="1"/>
  <c r="E101" i="5"/>
  <c r="B103" i="5"/>
  <c r="C102" i="5"/>
  <c r="A102" i="5" l="1"/>
  <c r="D102" i="5" s="1"/>
  <c r="E102" i="5"/>
  <c r="C103" i="5"/>
  <c r="B104" i="5"/>
  <c r="C104" i="5" l="1"/>
  <c r="B105" i="5"/>
  <c r="E103" i="5"/>
  <c r="A103" i="5"/>
  <c r="D103" i="5" s="1"/>
  <c r="C105" i="5" l="1"/>
  <c r="B106" i="5"/>
  <c r="A104" i="5"/>
  <c r="D104" i="5" s="1"/>
  <c r="E104" i="5"/>
  <c r="C106" i="5" l="1"/>
  <c r="B107" i="5"/>
  <c r="A105" i="5"/>
  <c r="D105" i="5" s="1"/>
  <c r="E105" i="5"/>
  <c r="C107" i="5" l="1"/>
  <c r="B108" i="5"/>
  <c r="E106" i="5"/>
  <c r="A106" i="5"/>
  <c r="D106" i="5" s="1"/>
  <c r="C108" i="5" l="1"/>
  <c r="B109" i="5"/>
  <c r="E107" i="5"/>
  <c r="A107" i="5"/>
  <c r="D107" i="5" s="1"/>
  <c r="C109" i="5" l="1"/>
  <c r="B110" i="5"/>
  <c r="E108" i="5"/>
  <c r="A108" i="5"/>
  <c r="D108" i="5" s="1"/>
  <c r="B111" i="5" l="1"/>
  <c r="C110" i="5"/>
  <c r="E109" i="5"/>
  <c r="A109" i="5"/>
  <c r="D109" i="5" s="1"/>
  <c r="E110" i="5" l="1"/>
  <c r="A110" i="5"/>
  <c r="D110" i="5" s="1"/>
  <c r="B112" i="5"/>
  <c r="C111" i="5"/>
  <c r="A111" i="5" l="1"/>
  <c r="D111" i="5" s="1"/>
  <c r="E111" i="5"/>
  <c r="B113" i="5"/>
  <c r="C112" i="5"/>
  <c r="A112" i="5" l="1"/>
  <c r="D112" i="5" s="1"/>
  <c r="E112" i="5"/>
  <c r="C113" i="5"/>
  <c r="B114" i="5"/>
  <c r="A113" i="5" l="1"/>
  <c r="D113" i="5" s="1"/>
  <c r="E113" i="5"/>
  <c r="B115" i="5"/>
  <c r="C114" i="5"/>
  <c r="A114" i="5" l="1"/>
  <c r="D114" i="5" s="1"/>
  <c r="E114" i="5"/>
  <c r="B116" i="5"/>
  <c r="C115" i="5"/>
  <c r="A115" i="5" l="1"/>
  <c r="D115" i="5" s="1"/>
  <c r="E115" i="5"/>
  <c r="B117" i="5"/>
  <c r="C116" i="5"/>
  <c r="A116" i="5" l="1"/>
  <c r="D116" i="5" s="1"/>
  <c r="E116" i="5"/>
  <c r="C117" i="5"/>
  <c r="B118" i="5"/>
  <c r="C118" i="5" l="1"/>
  <c r="B119" i="5"/>
  <c r="A117" i="5"/>
  <c r="D117" i="5" s="1"/>
  <c r="E117" i="5"/>
  <c r="C119" i="5" l="1"/>
  <c r="B120" i="5"/>
  <c r="A118" i="5"/>
  <c r="D118" i="5" s="1"/>
  <c r="E118" i="5"/>
  <c r="C120" i="5" l="1"/>
  <c r="B121" i="5"/>
  <c r="A119" i="5"/>
  <c r="D119" i="5" s="1"/>
  <c r="E119" i="5"/>
  <c r="C121" i="5" l="1"/>
  <c r="B122" i="5"/>
  <c r="E120" i="5"/>
  <c r="A120" i="5"/>
  <c r="D120" i="5" s="1"/>
  <c r="C122" i="5" l="1"/>
  <c r="B123" i="5"/>
  <c r="C123" i="5" s="1"/>
  <c r="E121" i="5"/>
  <c r="A121" i="5"/>
  <c r="D121" i="5" s="1"/>
  <c r="A123" i="5" l="1"/>
  <c r="D123" i="5" s="1"/>
  <c r="E123" i="5"/>
  <c r="A122" i="5"/>
  <c r="D122" i="5" s="1"/>
  <c r="E122" i="5"/>
</calcChain>
</file>

<file path=xl/sharedStrings.xml><?xml version="1.0" encoding="utf-8"?>
<sst xmlns="http://schemas.openxmlformats.org/spreadsheetml/2006/main" count="99" uniqueCount="66">
  <si>
    <t>Prior specification for BUGS</t>
  </si>
  <si>
    <t>Gillian Raab - Napier University - June 1999</t>
  </si>
  <si>
    <t>Priors for a proportion</t>
  </si>
  <si>
    <t xml:space="preserve">              Allows you to examine the shape of different beta distributions to decide on an appropriate prior</t>
  </si>
  <si>
    <t xml:space="preserve">             values you should change are shown in red</t>
  </si>
  <si>
    <t>Priors for SD / Variance</t>
  </si>
  <si>
    <t>Allows examination of shapes priors for sd, variance, log variance and precision</t>
  </si>
  <si>
    <t>values you should change are shown in red</t>
  </si>
  <si>
    <t>Parameters for the precision parameter must be set</t>
  </si>
  <si>
    <t>and also the range of sd values over which the prior is to be displayed</t>
  </si>
  <si>
    <t>Both the cumulative distribution (shown in pink) and the density function for the prior are shown.</t>
  </si>
  <si>
    <t>Priors are specified as a gamma distribution for the precision</t>
  </si>
  <si>
    <t>EXCEL sometimes can't manage to do sums quite right for Gamma distributions</t>
  </si>
  <si>
    <t xml:space="preserve">to get over this I have used a scaling factor to bring the values within a range where </t>
  </si>
  <si>
    <t>it can handle the computations.</t>
  </si>
  <si>
    <t>If your plots have funny dips then EXCEL is probably getting confused</t>
  </si>
  <si>
    <t>You can try changing the scaling factor in cell K3 to try to get EXCEL to calculate the right values</t>
  </si>
  <si>
    <t>The default value is 1000</t>
  </si>
  <si>
    <t>Percentiles for SD / Variance</t>
  </si>
  <si>
    <t>Summary like the above sheet</t>
  </si>
  <si>
    <t>Again sometimes you get funny answers</t>
  </si>
  <si>
    <t>when EXCEL can't cope - try changing scale factors</t>
  </si>
  <si>
    <t>Beta distribution</t>
  </si>
  <si>
    <t>Change the red cells to get a prior you are happy with</t>
  </si>
  <si>
    <t>Any values greater than zero are valid, non-integer values are OK</t>
  </si>
  <si>
    <t>experiment with a range of values</t>
  </si>
  <si>
    <t>Prior parameters</t>
  </si>
  <si>
    <t>The values must each be greater than zero</t>
  </si>
  <si>
    <t>The values alpha-1 and beta-1 can be thought of as the data that the prior might be based upon</t>
  </si>
  <si>
    <t>alpha</t>
  </si>
  <si>
    <t>beta</t>
  </si>
  <si>
    <t>Calculations for the prior</t>
  </si>
  <si>
    <t>Proportion</t>
  </si>
  <si>
    <t>Gamma distribution</t>
  </si>
  <si>
    <t>Prameters in BUGS are gamma(r,mu)</t>
  </si>
  <si>
    <t>This is different from the usage in EXCEL</t>
  </si>
  <si>
    <t>r</t>
  </si>
  <si>
    <t>mu</t>
  </si>
  <si>
    <t>scaling factor=</t>
  </si>
  <si>
    <t>Range of values to show on plots. Only standard deviation values should be changed, others are calculated</t>
  </si>
  <si>
    <t>Standard deviation</t>
  </si>
  <si>
    <t>Variance</t>
  </si>
  <si>
    <t>Log variance</t>
  </si>
  <si>
    <t>Precision</t>
  </si>
  <si>
    <t>note backward scale</t>
  </si>
  <si>
    <t>Low value</t>
  </si>
  <si>
    <t>High value</t>
  </si>
  <si>
    <t xml:space="preserve">For </t>
  </si>
  <si>
    <t>xvariables for plots</t>
  </si>
  <si>
    <t>standard deviation</t>
  </si>
  <si>
    <t>cum p</t>
  </si>
  <si>
    <t>density</t>
  </si>
  <si>
    <t>variance</t>
  </si>
  <si>
    <t>log variance</t>
  </si>
  <si>
    <t>precision</t>
  </si>
  <si>
    <t>sd</t>
  </si>
  <si>
    <t>var</t>
  </si>
  <si>
    <t>2.5 percentile</t>
  </si>
  <si>
    <t>Median</t>
  </si>
  <si>
    <t>97.5 percentile</t>
  </si>
  <si>
    <t>Scale factor</t>
  </si>
  <si>
    <t>Sometimes changing the scale factor can get EXCEL to give you an answer</t>
  </si>
  <si>
    <t>odds</t>
  </si>
  <si>
    <t>prop</t>
  </si>
  <si>
    <t>prior</t>
  </si>
  <si>
    <t xml:space="preserve">             The same thing is shown in terms of odds in the next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</si>
</sst>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00"/>
    <numFmt numFmtId="166" formatCode="0.000000"/>
    <numFmt numFmtId="167" formatCode="0.0000"/>
  </numFmts>
  <fonts count="22" x14ac:knownFonts="1">
    <font>
      <sz val="10"/>
      <name val="Arial"/>
    </font>
    <font>
      <b/>
      <sz val="10"/>
      <name val="Arial"/>
    </font>
    <font>
      <sz val="10"/>
      <color indexed="10"/>
      <name val="Arial"/>
      <family val="2"/>
    </font>
    <font>
      <sz val="8"/>
      <name val="Arial"/>
    </font>
    <font>
      <sz val="14"/>
      <color indexed="10"/>
      <name val="Arial"/>
      <family val="2"/>
    </font>
    <font>
      <sz val="14"/>
      <name val="Arial"/>
      <family val="2"/>
    </font>
    <font>
      <sz val="16"/>
      <color indexed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17"/>
      <name val="Arial"/>
      <family val="2"/>
    </font>
    <font>
      <b/>
      <sz val="12"/>
      <color indexed="25"/>
      <name val="Arial"/>
      <family val="2"/>
    </font>
    <font>
      <sz val="10"/>
      <color indexed="39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164" fontId="0" fillId="0" borderId="0" xfId="0" applyNumberFormat="1"/>
    <xf numFmtId="165" fontId="0" fillId="0" borderId="0" xfId="0" applyNumberFormat="1"/>
    <xf numFmtId="165" fontId="0" fillId="0" borderId="0" xfId="0" applyNumberFormat="1" applyBorder="1"/>
    <xf numFmtId="0" fontId="1" fillId="0" borderId="0" xfId="0" applyFont="1" applyBorder="1"/>
    <xf numFmtId="9" fontId="4" fillId="0" borderId="0" xfId="0" applyNumberFormat="1" applyFont="1" applyBorder="1"/>
    <xf numFmtId="164" fontId="0" fillId="0" borderId="0" xfId="0" applyNumberFormat="1" applyBorder="1"/>
    <xf numFmtId="9" fontId="0" fillId="0" borderId="0" xfId="0" applyNumberFormat="1" applyBorder="1"/>
    <xf numFmtId="0" fontId="2" fillId="0" borderId="0" xfId="0" applyFont="1" applyBorder="1"/>
    <xf numFmtId="0" fontId="5" fillId="0" borderId="0" xfId="0" applyFont="1" applyBorder="1" applyAlignment="1">
      <alignment wrapText="1"/>
    </xf>
    <xf numFmtId="0" fontId="6" fillId="2" borderId="0" xfId="0" applyFont="1" applyFill="1" applyBorder="1"/>
    <xf numFmtId="0" fontId="8" fillId="0" borderId="0" xfId="0" applyFont="1" applyBorder="1"/>
    <xf numFmtId="0" fontId="8" fillId="2" borderId="0" xfId="0" applyFont="1" applyFill="1" applyBorder="1"/>
    <xf numFmtId="0" fontId="9" fillId="0" borderId="0" xfId="0" applyFont="1" applyBorder="1"/>
    <xf numFmtId="166" fontId="10" fillId="0" borderId="0" xfId="0" applyNumberFormat="1" applyFont="1" applyAlignment="1">
      <alignment wrapText="1"/>
    </xf>
    <xf numFmtId="166" fontId="11" fillId="2" borderId="0" xfId="0" applyNumberFormat="1" applyFont="1" applyFill="1"/>
    <xf numFmtId="0" fontId="7" fillId="0" borderId="0" xfId="0" applyFont="1" applyAlignment="1">
      <alignment wrapText="1"/>
    </xf>
    <xf numFmtId="0" fontId="10" fillId="0" borderId="0" xfId="0" applyFont="1"/>
    <xf numFmtId="166" fontId="13" fillId="0" borderId="0" xfId="0" applyNumberFormat="1" applyFont="1" applyAlignment="1">
      <alignment wrapText="1"/>
    </xf>
    <xf numFmtId="0" fontId="14" fillId="0" borderId="0" xfId="0" applyFont="1"/>
    <xf numFmtId="0" fontId="0" fillId="0" borderId="0" xfId="0" applyBorder="1" applyAlignment="1">
      <alignment wrapText="1"/>
    </xf>
    <xf numFmtId="0" fontId="15" fillId="0" borderId="0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/>
    <xf numFmtId="166" fontId="10" fillId="0" borderId="0" xfId="0" applyNumberFormat="1" applyFont="1"/>
    <xf numFmtId="0" fontId="17" fillId="0" borderId="0" xfId="0" applyFont="1"/>
    <xf numFmtId="0" fontId="17" fillId="0" borderId="0" xfId="0" applyFont="1" applyBorder="1" applyAlignment="1">
      <alignment wrapText="1"/>
    </xf>
    <xf numFmtId="0" fontId="18" fillId="0" borderId="0" xfId="0" applyFont="1"/>
    <xf numFmtId="0" fontId="18" fillId="2" borderId="0" xfId="0" applyFont="1" applyFill="1" applyBorder="1" applyAlignment="1">
      <alignment wrapText="1"/>
    </xf>
    <xf numFmtId="0" fontId="18" fillId="0" borderId="0" xfId="0" applyFont="1" applyBorder="1" applyAlignment="1">
      <alignment wrapText="1"/>
    </xf>
    <xf numFmtId="0" fontId="7" fillId="0" borderId="0" xfId="0" applyFont="1" applyAlignment="1"/>
    <xf numFmtId="0" fontId="0" fillId="0" borderId="0" xfId="0" applyAlignment="1"/>
    <xf numFmtId="0" fontId="5" fillId="0" borderId="0" xfId="0" applyFont="1" applyBorder="1" applyAlignment="1"/>
    <xf numFmtId="0" fontId="0" fillId="0" borderId="0" xfId="0" applyBorder="1" applyAlignment="1"/>
    <xf numFmtId="0" fontId="19" fillId="0" borderId="0" xfId="0" applyFont="1" applyBorder="1"/>
    <xf numFmtId="11" fontId="4" fillId="0" borderId="0" xfId="0" applyNumberFormat="1" applyFont="1" applyBorder="1"/>
    <xf numFmtId="0" fontId="12" fillId="0" borderId="0" xfId="0" applyFont="1"/>
    <xf numFmtId="0" fontId="12" fillId="0" borderId="0" xfId="0" applyFont="1" applyBorder="1" applyAlignment="1">
      <alignment wrapText="1"/>
    </xf>
    <xf numFmtId="11" fontId="12" fillId="0" borderId="0" xfId="0" applyNumberFormat="1" applyFont="1" applyAlignment="1">
      <alignment wrapText="1"/>
    </xf>
    <xf numFmtId="166" fontId="12" fillId="0" borderId="0" xfId="0" applyNumberFormat="1" applyFont="1"/>
    <xf numFmtId="0" fontId="1" fillId="0" borderId="0" xfId="0" applyFont="1" applyBorder="1" applyAlignment="1">
      <alignment wrapText="1"/>
    </xf>
    <xf numFmtId="166" fontId="0" fillId="0" borderId="0" xfId="0" applyNumberFormat="1" applyBorder="1" applyAlignment="1">
      <alignment wrapText="1"/>
    </xf>
    <xf numFmtId="2" fontId="0" fillId="0" borderId="0" xfId="0" applyNumberFormat="1" applyBorder="1" applyAlignment="1">
      <alignment wrapText="1"/>
    </xf>
    <xf numFmtId="167" fontId="10" fillId="0" borderId="0" xfId="0" applyNumberFormat="1" applyFont="1" applyAlignment="1">
      <alignment wrapText="1"/>
    </xf>
    <xf numFmtId="0" fontId="20" fillId="0" borderId="0" xfId="0" applyFont="1" applyBorder="1" applyAlignment="1">
      <alignment wrapText="1"/>
    </xf>
    <xf numFmtId="0" fontId="2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Prior belief function</a:t>
            </a:r>
          </a:p>
        </c:rich>
      </c:tx>
      <c:layout>
        <c:manualLayout>
          <c:xMode val="edge"/>
          <c:yMode val="edge"/>
          <c:x val="0.38077668378209822"/>
          <c:y val="3.75939849624060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330942167050099E-2"/>
          <c:y val="0.18045112781954886"/>
          <c:w val="0.69131300841992582"/>
          <c:h val="0.52255639097744366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'Priors for a proportion'!$C$23:$C$123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cat>
          <c:val>
            <c:numRef>
              <c:f>'Priors for a proportion'!$D$23:$D$123</c:f>
              <c:numCache>
                <c:formatCode>General</c:formatCode>
                <c:ptCount val="101"/>
                <c:pt idx="1">
                  <c:v>1.0000000000000004E-2</c:v>
                </c:pt>
                <c:pt idx="2">
                  <c:v>9.9999999999999967E-3</c:v>
                </c:pt>
                <c:pt idx="3">
                  <c:v>9.999999999999995E-3</c:v>
                </c:pt>
                <c:pt idx="4">
                  <c:v>1.0000000000000012E-2</c:v>
                </c:pt>
                <c:pt idx="5">
                  <c:v>1.0000000000000002E-2</c:v>
                </c:pt>
                <c:pt idx="6">
                  <c:v>9.9999999999999881E-3</c:v>
                </c:pt>
                <c:pt idx="7">
                  <c:v>1.0000000000000009E-2</c:v>
                </c:pt>
                <c:pt idx="8">
                  <c:v>9.9999999999999811E-3</c:v>
                </c:pt>
                <c:pt idx="9">
                  <c:v>9.999999999999995E-3</c:v>
                </c:pt>
                <c:pt idx="10">
                  <c:v>1.0000000000000037E-2</c:v>
                </c:pt>
                <c:pt idx="11">
                  <c:v>9.999999999999995E-3</c:v>
                </c:pt>
                <c:pt idx="12">
                  <c:v>9.999999999999995E-3</c:v>
                </c:pt>
                <c:pt idx="13">
                  <c:v>9.999999999999995E-3</c:v>
                </c:pt>
                <c:pt idx="14">
                  <c:v>1.0000000000000009E-2</c:v>
                </c:pt>
                <c:pt idx="15">
                  <c:v>9.9999999999999811E-3</c:v>
                </c:pt>
                <c:pt idx="16">
                  <c:v>9.9999999999999811E-3</c:v>
                </c:pt>
                <c:pt idx="17">
                  <c:v>1.0000000000000037E-2</c:v>
                </c:pt>
                <c:pt idx="18">
                  <c:v>1.0000000000000009E-2</c:v>
                </c:pt>
                <c:pt idx="19">
                  <c:v>9.9999999999999811E-3</c:v>
                </c:pt>
                <c:pt idx="20">
                  <c:v>1.0000000000000009E-2</c:v>
                </c:pt>
                <c:pt idx="21">
                  <c:v>9.9999999999999811E-3</c:v>
                </c:pt>
                <c:pt idx="22">
                  <c:v>1.0000000000000009E-2</c:v>
                </c:pt>
                <c:pt idx="23">
                  <c:v>1.0000000000000009E-2</c:v>
                </c:pt>
                <c:pt idx="24">
                  <c:v>9.9999999999999811E-3</c:v>
                </c:pt>
                <c:pt idx="25">
                  <c:v>1.0000000000000009E-2</c:v>
                </c:pt>
                <c:pt idx="26">
                  <c:v>1.0000000000000009E-2</c:v>
                </c:pt>
                <c:pt idx="27">
                  <c:v>1.0000000000000009E-2</c:v>
                </c:pt>
                <c:pt idx="28">
                  <c:v>1.0000000000000009E-2</c:v>
                </c:pt>
                <c:pt idx="29">
                  <c:v>9.9999999999999534E-3</c:v>
                </c:pt>
                <c:pt idx="30">
                  <c:v>1.0000000000000009E-2</c:v>
                </c:pt>
                <c:pt idx="31">
                  <c:v>1.0000000000000009E-2</c:v>
                </c:pt>
                <c:pt idx="32">
                  <c:v>1.0000000000000009E-2</c:v>
                </c:pt>
                <c:pt idx="33">
                  <c:v>1.0000000000000009E-2</c:v>
                </c:pt>
                <c:pt idx="34">
                  <c:v>1.0000000000000064E-2</c:v>
                </c:pt>
                <c:pt idx="35">
                  <c:v>9.9999999999998423E-3</c:v>
                </c:pt>
                <c:pt idx="36">
                  <c:v>1.0000000000000064E-2</c:v>
                </c:pt>
                <c:pt idx="37">
                  <c:v>1.0000000000000009E-2</c:v>
                </c:pt>
                <c:pt idx="38">
                  <c:v>1.0000000000000009E-2</c:v>
                </c:pt>
                <c:pt idx="39">
                  <c:v>1.0000000000000009E-2</c:v>
                </c:pt>
                <c:pt idx="40">
                  <c:v>1.0000000000000009E-2</c:v>
                </c:pt>
                <c:pt idx="41">
                  <c:v>9.9999999999999534E-3</c:v>
                </c:pt>
                <c:pt idx="42">
                  <c:v>1.0000000000000009E-2</c:v>
                </c:pt>
                <c:pt idx="43">
                  <c:v>1.0000000000000009E-2</c:v>
                </c:pt>
                <c:pt idx="44">
                  <c:v>1.0000000000000009E-2</c:v>
                </c:pt>
                <c:pt idx="45">
                  <c:v>1.0000000000000009E-2</c:v>
                </c:pt>
                <c:pt idx="46">
                  <c:v>1.0000000000000009E-2</c:v>
                </c:pt>
                <c:pt idx="47">
                  <c:v>9.9999999999999534E-3</c:v>
                </c:pt>
                <c:pt idx="48">
                  <c:v>1.0000000000000009E-2</c:v>
                </c:pt>
                <c:pt idx="49">
                  <c:v>1.0000000000000009E-2</c:v>
                </c:pt>
                <c:pt idx="50">
                  <c:v>1.0000000000000009E-2</c:v>
                </c:pt>
                <c:pt idx="51">
                  <c:v>1.0000000000000009E-2</c:v>
                </c:pt>
                <c:pt idx="52">
                  <c:v>1.0000000000000009E-2</c:v>
                </c:pt>
                <c:pt idx="53">
                  <c:v>1.0000000000000009E-2</c:v>
                </c:pt>
                <c:pt idx="54">
                  <c:v>1.0000000000000009E-2</c:v>
                </c:pt>
                <c:pt idx="55">
                  <c:v>1.0000000000000009E-2</c:v>
                </c:pt>
                <c:pt idx="56">
                  <c:v>1.0000000000000009E-2</c:v>
                </c:pt>
                <c:pt idx="57">
                  <c:v>9.9999999999998979E-3</c:v>
                </c:pt>
                <c:pt idx="58">
                  <c:v>1.0000000000000009E-2</c:v>
                </c:pt>
                <c:pt idx="59">
                  <c:v>1.0000000000000009E-2</c:v>
                </c:pt>
                <c:pt idx="60">
                  <c:v>1.0000000000000009E-2</c:v>
                </c:pt>
                <c:pt idx="61">
                  <c:v>1.0000000000000009E-2</c:v>
                </c:pt>
                <c:pt idx="62">
                  <c:v>1.0000000000000009E-2</c:v>
                </c:pt>
                <c:pt idx="63">
                  <c:v>1.0000000000000009E-2</c:v>
                </c:pt>
                <c:pt idx="64">
                  <c:v>1.0000000000000009E-2</c:v>
                </c:pt>
                <c:pt idx="65">
                  <c:v>1.0000000000000009E-2</c:v>
                </c:pt>
                <c:pt idx="66">
                  <c:v>1.0000000000000009E-2</c:v>
                </c:pt>
                <c:pt idx="67">
                  <c:v>1.0000000000000009E-2</c:v>
                </c:pt>
                <c:pt idx="68">
                  <c:v>1.0000000000000009E-2</c:v>
                </c:pt>
                <c:pt idx="69">
                  <c:v>9.9999999999998979E-3</c:v>
                </c:pt>
                <c:pt idx="70">
                  <c:v>1.0000000000000009E-2</c:v>
                </c:pt>
                <c:pt idx="71">
                  <c:v>1.0000000000000009E-2</c:v>
                </c:pt>
                <c:pt idx="72">
                  <c:v>1.0000000000000009E-2</c:v>
                </c:pt>
                <c:pt idx="73">
                  <c:v>1.0000000000000009E-2</c:v>
                </c:pt>
                <c:pt idx="74">
                  <c:v>1.0000000000000009E-2</c:v>
                </c:pt>
                <c:pt idx="75">
                  <c:v>1.0000000000000009E-2</c:v>
                </c:pt>
                <c:pt idx="76">
                  <c:v>1.0000000000000009E-2</c:v>
                </c:pt>
                <c:pt idx="77">
                  <c:v>1.0000000000000009E-2</c:v>
                </c:pt>
                <c:pt idx="78">
                  <c:v>1.0000000000000009E-2</c:v>
                </c:pt>
                <c:pt idx="79">
                  <c:v>1.0000000000000009E-2</c:v>
                </c:pt>
                <c:pt idx="80">
                  <c:v>1.0000000000000009E-2</c:v>
                </c:pt>
                <c:pt idx="81">
                  <c:v>1.0000000000000009E-2</c:v>
                </c:pt>
                <c:pt idx="82">
                  <c:v>9.9999999999998979E-3</c:v>
                </c:pt>
                <c:pt idx="83">
                  <c:v>1.0000000000000009E-2</c:v>
                </c:pt>
                <c:pt idx="84">
                  <c:v>1.0000000000000009E-2</c:v>
                </c:pt>
                <c:pt idx="85">
                  <c:v>1.0000000000000009E-2</c:v>
                </c:pt>
                <c:pt idx="86">
                  <c:v>1.0000000000000009E-2</c:v>
                </c:pt>
                <c:pt idx="87">
                  <c:v>1.0000000000000009E-2</c:v>
                </c:pt>
                <c:pt idx="88">
                  <c:v>1.0000000000000009E-2</c:v>
                </c:pt>
                <c:pt idx="89">
                  <c:v>1.0000000000000009E-2</c:v>
                </c:pt>
                <c:pt idx="90">
                  <c:v>1.0000000000000009E-2</c:v>
                </c:pt>
                <c:pt idx="91">
                  <c:v>1.0000000000000009E-2</c:v>
                </c:pt>
                <c:pt idx="92">
                  <c:v>1.0000000000000009E-2</c:v>
                </c:pt>
                <c:pt idx="93">
                  <c:v>1.0000000000000009E-2</c:v>
                </c:pt>
                <c:pt idx="94">
                  <c:v>9.9999999999998979E-3</c:v>
                </c:pt>
                <c:pt idx="95">
                  <c:v>1.0000000000000009E-2</c:v>
                </c:pt>
                <c:pt idx="96">
                  <c:v>1.0000000000000009E-2</c:v>
                </c:pt>
                <c:pt idx="97">
                  <c:v>1.0000000000000009E-2</c:v>
                </c:pt>
                <c:pt idx="98">
                  <c:v>1.0000000000000009E-2</c:v>
                </c:pt>
                <c:pt idx="99">
                  <c:v>1.0000000000000009E-2</c:v>
                </c:pt>
                <c:pt idx="100">
                  <c:v>1.0000000000000009E-2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456576"/>
        <c:axId val="129308160"/>
      </c:areaChart>
      <c:catAx>
        <c:axId val="128456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proportion </a:t>
                </a:r>
              </a:p>
            </c:rich>
          </c:tx>
          <c:layout>
            <c:manualLayout>
              <c:xMode val="edge"/>
              <c:yMode val="edge"/>
              <c:x val="0.36968610075931863"/>
              <c:y val="0.842105263157894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308160"/>
        <c:crosses val="autoZero"/>
        <c:auto val="0"/>
        <c:lblAlgn val="ctr"/>
        <c:lblOffset val="100"/>
        <c:tickLblSkip val="6"/>
        <c:tickMarkSkip val="1"/>
        <c:noMultiLvlLbl val="0"/>
      </c:catAx>
      <c:valAx>
        <c:axId val="12930816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2845657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0" verticalDpi="0" copies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Prior belief function</a:t>
            </a:r>
          </a:p>
        </c:rich>
      </c:tx>
      <c:layout>
        <c:manualLayout>
          <c:xMode val="edge"/>
          <c:yMode val="edge"/>
          <c:x val="0.38077668378209822"/>
          <c:y val="3.75939849624060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937220151863728E-2"/>
          <c:y val="0.18045112781954886"/>
          <c:w val="0.69870673043511222"/>
          <c:h val="0.53759398496240607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'Priors for odds'!$C$23:$C$123</c:f>
              <c:numCache>
                <c:formatCode>General</c:formatCod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</c:numCache>
            </c:numRef>
          </c:cat>
          <c:val>
            <c:numRef>
              <c:f>'Priors for odds'!$D$23:$D$123</c:f>
              <c:numCache>
                <c:formatCode>General</c:formatCode>
                <c:ptCount val="101"/>
                <c:pt idx="0">
                  <c:v>1</c:v>
                </c:pt>
                <c:pt idx="1">
                  <c:v>0.90909090909090906</c:v>
                </c:pt>
                <c:pt idx="2">
                  <c:v>0.83333333333333326</c:v>
                </c:pt>
                <c:pt idx="3">
                  <c:v>0.76923076923076927</c:v>
                </c:pt>
                <c:pt idx="4">
                  <c:v>0.71428571428571419</c:v>
                </c:pt>
                <c:pt idx="5">
                  <c:v>0.66666666666666674</c:v>
                </c:pt>
                <c:pt idx="6">
                  <c:v>0.625</c:v>
                </c:pt>
                <c:pt idx="7">
                  <c:v>0.58823529411764708</c:v>
                </c:pt>
                <c:pt idx="8">
                  <c:v>0.55555555555555558</c:v>
                </c:pt>
                <c:pt idx="9">
                  <c:v>0.52631578947368418</c:v>
                </c:pt>
                <c:pt idx="10">
                  <c:v>0.5</c:v>
                </c:pt>
                <c:pt idx="11">
                  <c:v>0.47619047619047616</c:v>
                </c:pt>
                <c:pt idx="12">
                  <c:v>0.45454545454545459</c:v>
                </c:pt>
                <c:pt idx="13">
                  <c:v>0.43478260869565211</c:v>
                </c:pt>
                <c:pt idx="14">
                  <c:v>0.41666666666666663</c:v>
                </c:pt>
                <c:pt idx="15">
                  <c:v>0.4</c:v>
                </c:pt>
                <c:pt idx="16">
                  <c:v>0.38461538461538458</c:v>
                </c:pt>
                <c:pt idx="17">
                  <c:v>0.37037037037037046</c:v>
                </c:pt>
                <c:pt idx="18">
                  <c:v>0.3571428571428571</c:v>
                </c:pt>
                <c:pt idx="19">
                  <c:v>0.34482758620689657</c:v>
                </c:pt>
                <c:pt idx="20">
                  <c:v>0.33333333333333337</c:v>
                </c:pt>
                <c:pt idx="21">
                  <c:v>0.32258064516129026</c:v>
                </c:pt>
                <c:pt idx="22">
                  <c:v>0.3125</c:v>
                </c:pt>
                <c:pt idx="23">
                  <c:v>0.30303030303030309</c:v>
                </c:pt>
                <c:pt idx="24">
                  <c:v>0.29411764705882348</c:v>
                </c:pt>
                <c:pt idx="25">
                  <c:v>0.2857142857142857</c:v>
                </c:pt>
                <c:pt idx="26">
                  <c:v>0.27777777777777779</c:v>
                </c:pt>
                <c:pt idx="27">
                  <c:v>0.27027027027027029</c:v>
                </c:pt>
                <c:pt idx="28">
                  <c:v>0.26315789473684215</c:v>
                </c:pt>
                <c:pt idx="29">
                  <c:v>0.25641025641025639</c:v>
                </c:pt>
                <c:pt idx="30">
                  <c:v>0.25</c:v>
                </c:pt>
                <c:pt idx="31">
                  <c:v>0.24390243902439013</c:v>
                </c:pt>
                <c:pt idx="32">
                  <c:v>0.23809523809523814</c:v>
                </c:pt>
                <c:pt idx="33">
                  <c:v>0.23255813953488369</c:v>
                </c:pt>
                <c:pt idx="34">
                  <c:v>0.2272727272727274</c:v>
                </c:pt>
                <c:pt idx="35">
                  <c:v>0.22222222222222221</c:v>
                </c:pt>
                <c:pt idx="36">
                  <c:v>0.21739130434782605</c:v>
                </c:pt>
                <c:pt idx="37">
                  <c:v>0.21276595744680848</c:v>
                </c:pt>
                <c:pt idx="38">
                  <c:v>0.20833333333333337</c:v>
                </c:pt>
                <c:pt idx="39">
                  <c:v>0.20408163265306134</c:v>
                </c:pt>
                <c:pt idx="40">
                  <c:v>0.19999999999999996</c:v>
                </c:pt>
                <c:pt idx="41">
                  <c:v>0.19607843137254899</c:v>
                </c:pt>
                <c:pt idx="42">
                  <c:v>0.19230769230769229</c:v>
                </c:pt>
                <c:pt idx="43">
                  <c:v>0.18867924528301883</c:v>
                </c:pt>
                <c:pt idx="44">
                  <c:v>0.18518518518518512</c:v>
                </c:pt>
                <c:pt idx="45">
                  <c:v>0.18181818181818177</c:v>
                </c:pt>
                <c:pt idx="46">
                  <c:v>0.1785714285714286</c:v>
                </c:pt>
                <c:pt idx="47">
                  <c:v>0.17543859649122806</c:v>
                </c:pt>
                <c:pt idx="48">
                  <c:v>0.17241379310344829</c:v>
                </c:pt>
                <c:pt idx="49">
                  <c:v>0.16949152542372881</c:v>
                </c:pt>
                <c:pt idx="50">
                  <c:v>0.16666666666666663</c:v>
                </c:pt>
                <c:pt idx="51">
                  <c:v>0.16393442622950816</c:v>
                </c:pt>
                <c:pt idx="52">
                  <c:v>0.16129032258064513</c:v>
                </c:pt>
                <c:pt idx="53">
                  <c:v>0.15873015873015872</c:v>
                </c:pt>
                <c:pt idx="54">
                  <c:v>0.15625</c:v>
                </c:pt>
                <c:pt idx="55">
                  <c:v>0.15384615384615385</c:v>
                </c:pt>
                <c:pt idx="56">
                  <c:v>0.15151515151515149</c:v>
                </c:pt>
                <c:pt idx="57">
                  <c:v>0.14925373134328357</c:v>
                </c:pt>
                <c:pt idx="58">
                  <c:v>0.1470588235294118</c:v>
                </c:pt>
                <c:pt idx="59">
                  <c:v>0.14492753623188404</c:v>
                </c:pt>
                <c:pt idx="60">
                  <c:v>0.1428571428571429</c:v>
                </c:pt>
                <c:pt idx="61">
                  <c:v>0.14084507042253525</c:v>
                </c:pt>
                <c:pt idx="62">
                  <c:v>0.13888888888888884</c:v>
                </c:pt>
                <c:pt idx="63">
                  <c:v>0.13698630136986301</c:v>
                </c:pt>
                <c:pt idx="64">
                  <c:v>0.13513513513513509</c:v>
                </c:pt>
                <c:pt idx="65">
                  <c:v>0.1333333333333333</c:v>
                </c:pt>
                <c:pt idx="66">
                  <c:v>0.13157894736842102</c:v>
                </c:pt>
                <c:pt idx="67">
                  <c:v>0.12987012987012991</c:v>
                </c:pt>
                <c:pt idx="68">
                  <c:v>0.12820512820512819</c:v>
                </c:pt>
                <c:pt idx="69">
                  <c:v>0.12658227848101267</c:v>
                </c:pt>
                <c:pt idx="70">
                  <c:v>0.125</c:v>
                </c:pt>
                <c:pt idx="71">
                  <c:v>0.12345679012345678</c:v>
                </c:pt>
                <c:pt idx="72">
                  <c:v>0.12195121951219501</c:v>
                </c:pt>
                <c:pt idx="73">
                  <c:v>0.12048192771084343</c:v>
                </c:pt>
                <c:pt idx="74">
                  <c:v>0.11904761904761907</c:v>
                </c:pt>
                <c:pt idx="75">
                  <c:v>0.11764705882352944</c:v>
                </c:pt>
                <c:pt idx="76">
                  <c:v>0.11627906976744184</c:v>
                </c:pt>
                <c:pt idx="77">
                  <c:v>0.11494252873563204</c:v>
                </c:pt>
                <c:pt idx="78">
                  <c:v>0.11363636363636376</c:v>
                </c:pt>
                <c:pt idx="79">
                  <c:v>0.11235955056179769</c:v>
                </c:pt>
                <c:pt idx="80">
                  <c:v>0.11111111111111116</c:v>
                </c:pt>
                <c:pt idx="81">
                  <c:v>0.10989010989010994</c:v>
                </c:pt>
                <c:pt idx="82">
                  <c:v>0.10869565217391308</c:v>
                </c:pt>
                <c:pt idx="83">
                  <c:v>0.10752688172043012</c:v>
                </c:pt>
                <c:pt idx="84">
                  <c:v>0.1063829787234043</c:v>
                </c:pt>
                <c:pt idx="85">
                  <c:v>0.10526315789473684</c:v>
                </c:pt>
                <c:pt idx="86">
                  <c:v>0.10416666666666663</c:v>
                </c:pt>
                <c:pt idx="87">
                  <c:v>0.10309278350515461</c:v>
                </c:pt>
                <c:pt idx="88">
                  <c:v>0.10204081632653061</c:v>
                </c:pt>
                <c:pt idx="89">
                  <c:v>0.10101010101010099</c:v>
                </c:pt>
                <c:pt idx="90">
                  <c:v>9.9999999999999978E-2</c:v>
                </c:pt>
                <c:pt idx="91">
                  <c:v>9.9009900990098987E-2</c:v>
                </c:pt>
                <c:pt idx="92">
                  <c:v>9.8039215686274495E-2</c:v>
                </c:pt>
                <c:pt idx="93">
                  <c:v>9.7087378640776656E-2</c:v>
                </c:pt>
                <c:pt idx="94">
                  <c:v>9.6153846153846145E-2</c:v>
                </c:pt>
                <c:pt idx="95">
                  <c:v>9.5238095238095233E-2</c:v>
                </c:pt>
                <c:pt idx="96">
                  <c:v>9.4339622641509413E-2</c:v>
                </c:pt>
                <c:pt idx="97">
                  <c:v>9.3457943925233655E-2</c:v>
                </c:pt>
                <c:pt idx="98">
                  <c:v>9.259259259259256E-2</c:v>
                </c:pt>
                <c:pt idx="99">
                  <c:v>9.1743119266055051E-2</c:v>
                </c:pt>
                <c:pt idx="100">
                  <c:v>9.0909090909090939E-2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942464"/>
        <c:axId val="130944384"/>
      </c:areaChart>
      <c:catAx>
        <c:axId val="130942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odds </a:t>
                </a:r>
              </a:p>
            </c:rich>
          </c:tx>
          <c:layout>
            <c:manualLayout>
              <c:xMode val="edge"/>
              <c:yMode val="edge"/>
              <c:x val="0.39371569730867434"/>
              <c:y val="0.842105263157894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944384"/>
        <c:crosses val="autoZero"/>
        <c:auto val="0"/>
        <c:lblAlgn val="ctr"/>
        <c:lblOffset val="100"/>
        <c:tickLblSkip val="6"/>
        <c:tickMarkSkip val="1"/>
        <c:noMultiLvlLbl val="0"/>
      </c:catAx>
      <c:valAx>
        <c:axId val="13094438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3094246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0" verticalDpi="0" copies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7467166979362102"/>
          <c:y val="4.28573421565390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427767354596617E-2"/>
          <c:y val="0.27142983365808065"/>
          <c:w val="0.86866791744840521"/>
          <c:h val="0.40476378703397986"/>
        </c:manualLayout>
      </c:layout>
      <c:areaChart>
        <c:grouping val="stacked"/>
        <c:varyColors val="0"/>
        <c:ser>
          <c:idx val="1"/>
          <c:order val="0"/>
          <c:tx>
            <c:strRef>
              <c:f>'Priors for odds'!$D$22</c:f>
              <c:strCache>
                <c:ptCount val="1"/>
                <c:pt idx="0">
                  <c:v>prior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'Priors for odds'!$C$24:$C$123</c:f>
              <c:numCache>
                <c:formatCode>General</c:formatCode>
                <c:ptCount val="10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</c:numCache>
            </c:numRef>
          </c:cat>
          <c:val>
            <c:numRef>
              <c:f>'Priors for odds'!$D$23:$D$123</c:f>
              <c:numCache>
                <c:formatCode>General</c:formatCode>
                <c:ptCount val="101"/>
                <c:pt idx="0">
                  <c:v>1</c:v>
                </c:pt>
                <c:pt idx="1">
                  <c:v>0.90909090909090906</c:v>
                </c:pt>
                <c:pt idx="2">
                  <c:v>0.83333333333333326</c:v>
                </c:pt>
                <c:pt idx="3">
                  <c:v>0.76923076923076927</c:v>
                </c:pt>
                <c:pt idx="4">
                  <c:v>0.71428571428571419</c:v>
                </c:pt>
                <c:pt idx="5">
                  <c:v>0.66666666666666674</c:v>
                </c:pt>
                <c:pt idx="6">
                  <c:v>0.625</c:v>
                </c:pt>
                <c:pt idx="7">
                  <c:v>0.58823529411764708</c:v>
                </c:pt>
                <c:pt idx="8">
                  <c:v>0.55555555555555558</c:v>
                </c:pt>
                <c:pt idx="9">
                  <c:v>0.52631578947368418</c:v>
                </c:pt>
                <c:pt idx="10">
                  <c:v>0.5</c:v>
                </c:pt>
                <c:pt idx="11">
                  <c:v>0.47619047619047616</c:v>
                </c:pt>
                <c:pt idx="12">
                  <c:v>0.45454545454545459</c:v>
                </c:pt>
                <c:pt idx="13">
                  <c:v>0.43478260869565211</c:v>
                </c:pt>
                <c:pt idx="14">
                  <c:v>0.41666666666666663</c:v>
                </c:pt>
                <c:pt idx="15">
                  <c:v>0.4</c:v>
                </c:pt>
                <c:pt idx="16">
                  <c:v>0.38461538461538458</c:v>
                </c:pt>
                <c:pt idx="17">
                  <c:v>0.37037037037037046</c:v>
                </c:pt>
                <c:pt idx="18">
                  <c:v>0.3571428571428571</c:v>
                </c:pt>
                <c:pt idx="19">
                  <c:v>0.34482758620689657</c:v>
                </c:pt>
                <c:pt idx="20">
                  <c:v>0.33333333333333337</c:v>
                </c:pt>
                <c:pt idx="21">
                  <c:v>0.32258064516129026</c:v>
                </c:pt>
                <c:pt idx="22">
                  <c:v>0.3125</c:v>
                </c:pt>
                <c:pt idx="23">
                  <c:v>0.30303030303030309</c:v>
                </c:pt>
                <c:pt idx="24">
                  <c:v>0.29411764705882348</c:v>
                </c:pt>
                <c:pt idx="25">
                  <c:v>0.2857142857142857</c:v>
                </c:pt>
                <c:pt idx="26">
                  <c:v>0.27777777777777779</c:v>
                </c:pt>
                <c:pt idx="27">
                  <c:v>0.27027027027027029</c:v>
                </c:pt>
                <c:pt idx="28">
                  <c:v>0.26315789473684215</c:v>
                </c:pt>
                <c:pt idx="29">
                  <c:v>0.25641025641025639</c:v>
                </c:pt>
                <c:pt idx="30">
                  <c:v>0.25</c:v>
                </c:pt>
                <c:pt idx="31">
                  <c:v>0.24390243902439013</c:v>
                </c:pt>
                <c:pt idx="32">
                  <c:v>0.23809523809523814</c:v>
                </c:pt>
                <c:pt idx="33">
                  <c:v>0.23255813953488369</c:v>
                </c:pt>
                <c:pt idx="34">
                  <c:v>0.2272727272727274</c:v>
                </c:pt>
                <c:pt idx="35">
                  <c:v>0.22222222222222221</c:v>
                </c:pt>
                <c:pt idx="36">
                  <c:v>0.21739130434782605</c:v>
                </c:pt>
                <c:pt idx="37">
                  <c:v>0.21276595744680848</c:v>
                </c:pt>
                <c:pt idx="38">
                  <c:v>0.20833333333333337</c:v>
                </c:pt>
                <c:pt idx="39">
                  <c:v>0.20408163265306134</c:v>
                </c:pt>
                <c:pt idx="40">
                  <c:v>0.19999999999999996</c:v>
                </c:pt>
                <c:pt idx="41">
                  <c:v>0.19607843137254899</c:v>
                </c:pt>
                <c:pt idx="42">
                  <c:v>0.19230769230769229</c:v>
                </c:pt>
                <c:pt idx="43">
                  <c:v>0.18867924528301883</c:v>
                </c:pt>
                <c:pt idx="44">
                  <c:v>0.18518518518518512</c:v>
                </c:pt>
                <c:pt idx="45">
                  <c:v>0.18181818181818177</c:v>
                </c:pt>
                <c:pt idx="46">
                  <c:v>0.1785714285714286</c:v>
                </c:pt>
                <c:pt idx="47">
                  <c:v>0.17543859649122806</c:v>
                </c:pt>
                <c:pt idx="48">
                  <c:v>0.17241379310344829</c:v>
                </c:pt>
                <c:pt idx="49">
                  <c:v>0.16949152542372881</c:v>
                </c:pt>
                <c:pt idx="50">
                  <c:v>0.16666666666666663</c:v>
                </c:pt>
                <c:pt idx="51">
                  <c:v>0.16393442622950816</c:v>
                </c:pt>
                <c:pt idx="52">
                  <c:v>0.16129032258064513</c:v>
                </c:pt>
                <c:pt idx="53">
                  <c:v>0.15873015873015872</c:v>
                </c:pt>
                <c:pt idx="54">
                  <c:v>0.15625</c:v>
                </c:pt>
                <c:pt idx="55">
                  <c:v>0.15384615384615385</c:v>
                </c:pt>
                <c:pt idx="56">
                  <c:v>0.15151515151515149</c:v>
                </c:pt>
                <c:pt idx="57">
                  <c:v>0.14925373134328357</c:v>
                </c:pt>
                <c:pt idx="58">
                  <c:v>0.1470588235294118</c:v>
                </c:pt>
                <c:pt idx="59">
                  <c:v>0.14492753623188404</c:v>
                </c:pt>
                <c:pt idx="60">
                  <c:v>0.1428571428571429</c:v>
                </c:pt>
                <c:pt idx="61">
                  <c:v>0.14084507042253525</c:v>
                </c:pt>
                <c:pt idx="62">
                  <c:v>0.13888888888888884</c:v>
                </c:pt>
                <c:pt idx="63">
                  <c:v>0.13698630136986301</c:v>
                </c:pt>
                <c:pt idx="64">
                  <c:v>0.13513513513513509</c:v>
                </c:pt>
                <c:pt idx="65">
                  <c:v>0.1333333333333333</c:v>
                </c:pt>
                <c:pt idx="66">
                  <c:v>0.13157894736842102</c:v>
                </c:pt>
                <c:pt idx="67">
                  <c:v>0.12987012987012991</c:v>
                </c:pt>
                <c:pt idx="68">
                  <c:v>0.12820512820512819</c:v>
                </c:pt>
                <c:pt idx="69">
                  <c:v>0.12658227848101267</c:v>
                </c:pt>
                <c:pt idx="70">
                  <c:v>0.125</c:v>
                </c:pt>
                <c:pt idx="71">
                  <c:v>0.12345679012345678</c:v>
                </c:pt>
                <c:pt idx="72">
                  <c:v>0.12195121951219501</c:v>
                </c:pt>
                <c:pt idx="73">
                  <c:v>0.12048192771084343</c:v>
                </c:pt>
                <c:pt idx="74">
                  <c:v>0.11904761904761907</c:v>
                </c:pt>
                <c:pt idx="75">
                  <c:v>0.11764705882352944</c:v>
                </c:pt>
                <c:pt idx="76">
                  <c:v>0.11627906976744184</c:v>
                </c:pt>
                <c:pt idx="77">
                  <c:v>0.11494252873563204</c:v>
                </c:pt>
                <c:pt idx="78">
                  <c:v>0.11363636363636376</c:v>
                </c:pt>
                <c:pt idx="79">
                  <c:v>0.11235955056179769</c:v>
                </c:pt>
                <c:pt idx="80">
                  <c:v>0.11111111111111116</c:v>
                </c:pt>
                <c:pt idx="81">
                  <c:v>0.10989010989010994</c:v>
                </c:pt>
                <c:pt idx="82">
                  <c:v>0.10869565217391308</c:v>
                </c:pt>
                <c:pt idx="83">
                  <c:v>0.10752688172043012</c:v>
                </c:pt>
                <c:pt idx="84">
                  <c:v>0.1063829787234043</c:v>
                </c:pt>
                <c:pt idx="85">
                  <c:v>0.10526315789473684</c:v>
                </c:pt>
                <c:pt idx="86">
                  <c:v>0.10416666666666663</c:v>
                </c:pt>
                <c:pt idx="87">
                  <c:v>0.10309278350515461</c:v>
                </c:pt>
                <c:pt idx="88">
                  <c:v>0.10204081632653061</c:v>
                </c:pt>
                <c:pt idx="89">
                  <c:v>0.10101010101010099</c:v>
                </c:pt>
                <c:pt idx="90">
                  <c:v>9.9999999999999978E-2</c:v>
                </c:pt>
                <c:pt idx="91">
                  <c:v>9.9009900990098987E-2</c:v>
                </c:pt>
                <c:pt idx="92">
                  <c:v>9.8039215686274495E-2</c:v>
                </c:pt>
                <c:pt idx="93">
                  <c:v>9.7087378640776656E-2</c:v>
                </c:pt>
                <c:pt idx="94">
                  <c:v>9.6153846153846145E-2</c:v>
                </c:pt>
                <c:pt idx="95">
                  <c:v>9.5238095238095233E-2</c:v>
                </c:pt>
                <c:pt idx="96">
                  <c:v>9.4339622641509413E-2</c:v>
                </c:pt>
                <c:pt idx="97">
                  <c:v>9.3457943925233655E-2</c:v>
                </c:pt>
                <c:pt idx="98">
                  <c:v>9.259259259259256E-2</c:v>
                </c:pt>
                <c:pt idx="99">
                  <c:v>9.1743119266055051E-2</c:v>
                </c:pt>
                <c:pt idx="100">
                  <c:v>9.0909090909090939E-2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952192"/>
        <c:axId val="130962560"/>
      </c:areaChart>
      <c:catAx>
        <c:axId val="130952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odds</a:t>
                </a:r>
              </a:p>
            </c:rich>
          </c:tx>
          <c:layout>
            <c:manualLayout>
              <c:xMode val="edge"/>
              <c:yMode val="edge"/>
              <c:x val="0.48592870544090055"/>
              <c:y val="0.819051427880523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96256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30962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95219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Standard deviation</a:t>
            </a:r>
          </a:p>
        </c:rich>
      </c:tx>
      <c:layout>
        <c:manualLayout>
          <c:xMode val="edge"/>
          <c:yMode val="edge"/>
          <c:x val="0.28268600010697348"/>
          <c:y val="3.59281962367202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908165008290442"/>
          <c:y val="0.18263499753666135"/>
          <c:w val="0.48056620018185486"/>
          <c:h val="0.73952203920582549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multiLvlStrRef>
              <c:f>'Priors for sd  - variance'!$C$21:$C$121</c:f>
            </c:multiLvlStrRef>
          </c:cat>
          <c:val>
            <c:numRef>
              <c:f>'Priors for sd  - variance'!$D$21:$D$121</c:f>
              <c:numCache>
                <c:formatCode>General</c:formatCode>
                <c:ptCount val="101"/>
                <c:pt idx="0">
                  <c:v>1.76860206461531E-2</c:v>
                </c:pt>
                <c:pt idx="1">
                  <c:v>4.216915848904379E-3</c:v>
                </c:pt>
                <c:pt idx="2">
                  <c:v>5.4978451771847681E-3</c:v>
                </c:pt>
                <c:pt idx="3">
                  <c:v>6.2709407384211602E-3</c:v>
                </c:pt>
                <c:pt idx="4">
                  <c:v>6.8259900924383388E-3</c:v>
                </c:pt>
                <c:pt idx="5">
                  <c:v>7.2592044880522844E-3</c:v>
                </c:pt>
                <c:pt idx="6">
                  <c:v>7.6145164944381172E-3</c:v>
                </c:pt>
                <c:pt idx="7">
                  <c:v>7.9156964678488428E-3</c:v>
                </c:pt>
                <c:pt idx="8">
                  <c:v>8.1770654092918615E-3</c:v>
                </c:pt>
                <c:pt idx="9">
                  <c:v>8.4079213311814005E-3</c:v>
                </c:pt>
                <c:pt idx="10">
                  <c:v>8.6146438456351504E-3</c:v>
                </c:pt>
                <c:pt idx="11">
                  <c:v>8.801800426827433E-3</c:v>
                </c:pt>
                <c:pt idx="12">
                  <c:v>8.9727736382075873E-3</c:v>
                </c:pt>
                <c:pt idx="13">
                  <c:v>9.1301384992905632E-3</c:v>
                </c:pt>
                <c:pt idx="14">
                  <c:v>9.2759006574731906E-3</c:v>
                </c:pt>
                <c:pt idx="15">
                  <c:v>9.4116527609842127E-3</c:v>
                </c:pt>
                <c:pt idx="16">
                  <c:v>9.5386805862978097E-3</c:v>
                </c:pt>
                <c:pt idx="17">
                  <c:v>9.6580371279555433E-3</c:v>
                </c:pt>
                <c:pt idx="18">
                  <c:v>9.7705955978224512E-3</c:v>
                </c:pt>
                <c:pt idx="19">
                  <c:v>9.8770881512519892E-3</c:v>
                </c:pt>
                <c:pt idx="20">
                  <c:v>9.9781347176566282E-3</c:v>
                </c:pt>
                <c:pt idx="21">
                  <c:v>1.0074264822628631E-2</c:v>
                </c:pt>
                <c:pt idx="22">
                  <c:v>1.0165934351459405E-2</c:v>
                </c:pt>
                <c:pt idx="23">
                  <c:v>1.0253538599003131E-2</c:v>
                </c:pt>
                <c:pt idx="24">
                  <c:v>1.0337422551305542E-2</c:v>
                </c:pt>
                <c:pt idx="25">
                  <c:v>1.0417889075031272E-2</c:v>
                </c:pt>
                <c:pt idx="26">
                  <c:v>1.0495205505627103E-2</c:v>
                </c:pt>
                <c:pt idx="27">
                  <c:v>1.056960899581294E-2</c:v>
                </c:pt>
                <c:pt idx="28">
                  <c:v>1.0641310894176748E-2</c:v>
                </c:pt>
                <c:pt idx="29">
                  <c:v>1.0710500357550945E-2</c:v>
                </c:pt>
                <c:pt idx="30">
                  <c:v>1.077734735263447E-2</c:v>
                </c:pt>
                <c:pt idx="31">
                  <c:v>1.0842005166722846E-2</c:v>
                </c:pt>
                <c:pt idx="32">
                  <c:v>1.0904612520835633E-2</c:v>
                </c:pt>
                <c:pt idx="33">
                  <c:v>1.0965295358480787E-2</c:v>
                </c:pt>
                <c:pt idx="34">
                  <c:v>1.1024168368022558E-2</c:v>
                </c:pt>
                <c:pt idx="35">
                  <c:v>1.1081336284886945E-2</c:v>
                </c:pt>
                <c:pt idx="36">
                  <c:v>1.1136895010737335E-2</c:v>
                </c:pt>
                <c:pt idx="37">
                  <c:v>1.1190932579645763E-2</c:v>
                </c:pt>
                <c:pt idx="38">
                  <c:v>1.1243529995694113E-2</c:v>
                </c:pt>
                <c:pt idx="39">
                  <c:v>1.129476196200363E-2</c:v>
                </c:pt>
                <c:pt idx="40">
                  <c:v>1.1344697517651881E-2</c:v>
                </c:pt>
                <c:pt idx="41">
                  <c:v>1.1393400596102055E-2</c:v>
                </c:pt>
                <c:pt idx="42">
                  <c:v>1.1440930516468883E-2</c:v>
                </c:pt>
                <c:pt idx="43">
                  <c:v>1.1487342417087598E-2</c:v>
                </c:pt>
                <c:pt idx="44">
                  <c:v>1.1532687639331796E-2</c:v>
                </c:pt>
                <c:pt idx="45">
                  <c:v>1.1577014068375746E-2</c:v>
                </c:pt>
                <c:pt idx="46">
                  <c:v>1.1620366436569496E-2</c:v>
                </c:pt>
                <c:pt idx="47">
                  <c:v>1.1662786594244579E-2</c:v>
                </c:pt>
                <c:pt idx="48">
                  <c:v>1.1704313752056827E-2</c:v>
                </c:pt>
                <c:pt idx="49">
                  <c:v>1.1744984698382255E-2</c:v>
                </c:pt>
                <c:pt idx="50">
                  <c:v>1.1784833994786137E-2</c:v>
                </c:pt>
                <c:pt idx="51">
                  <c:v>1.1823894152165559E-2</c:v>
                </c:pt>
                <c:pt idx="52">
                  <c:v>1.1862195789815289E-2</c:v>
                </c:pt>
                <c:pt idx="53">
                  <c:v>1.189976777936419E-2</c:v>
                </c:pt>
                <c:pt idx="54">
                  <c:v>1.1936637375277837E-2</c:v>
                </c:pt>
                <c:pt idx="55">
                  <c:v>1.1972830333404461E-2</c:v>
                </c:pt>
                <c:pt idx="56">
                  <c:v>1.2008371018853659E-2</c:v>
                </c:pt>
                <c:pt idx="57">
                  <c:v>1.2043282504340613E-2</c:v>
                </c:pt>
                <c:pt idx="58">
                  <c:v>1.2077586659990036E-2</c:v>
                </c:pt>
                <c:pt idx="59">
                  <c:v>1.2111304235471687E-2</c:v>
                </c:pt>
                <c:pt idx="60">
                  <c:v>1.2144454935243632E-2</c:v>
                </c:pt>
                <c:pt idx="61">
                  <c:v>1.2177057487583132E-2</c:v>
                </c:pt>
                <c:pt idx="62">
                  <c:v>1.2209129708012245E-2</c:v>
                </c:pt>
                <c:pt idx="63">
                  <c:v>1.2240688557654256E-2</c:v>
                </c:pt>
                <c:pt idx="64">
                  <c:v>1.2271750197000664E-2</c:v>
                </c:pt>
                <c:pt idx="65">
                  <c:v>1.2302330035514064E-2</c:v>
                </c:pt>
                <c:pt idx="66">
                  <c:v>1.233244277744916E-2</c:v>
                </c:pt>
                <c:pt idx="67">
                  <c:v>1.2362102464231306E-2</c:v>
                </c:pt>
                <c:pt idx="68">
                  <c:v>1.2391322513699565E-2</c:v>
                </c:pt>
                <c:pt idx="69">
                  <c:v>1.2420115756487826E-2</c:v>
                </c:pt>
                <c:pt idx="70">
                  <c:v>1.2448494469791349E-2</c:v>
                </c:pt>
                <c:pt idx="71">
                  <c:v>1.2476470408740337E-2</c:v>
                </c:pt>
                <c:pt idx="72">
                  <c:v>1.2504054835582479E-2</c:v>
                </c:pt>
                <c:pt idx="73">
                  <c:v>1.2531258546853219E-2</c:v>
                </c:pt>
                <c:pt idx="74">
                  <c:v>1.2558091898701051E-2</c:v>
                </c:pt>
                <c:pt idx="75">
                  <c:v>1.258456483051329E-2</c:v>
                </c:pt>
                <c:pt idx="76">
                  <c:v>1.2610686886979305E-2</c:v>
                </c:pt>
                <c:pt idx="77">
                  <c:v>1.2636467238712923E-2</c:v>
                </c:pt>
                <c:pt idx="78">
                  <c:v>1.2661914701544763E-2</c:v>
                </c:pt>
                <c:pt idx="79">
                  <c:v>1.2687037754587571E-2</c:v>
                </c:pt>
                <c:pt idx="80">
                  <c:v>1.2711844557165564E-2</c:v>
                </c:pt>
                <c:pt idx="81">
                  <c:v>1.2736342964694281E-2</c:v>
                </c:pt>
                <c:pt idx="82">
                  <c:v>1.2760540543585219E-2</c:v>
                </c:pt>
                <c:pt idx="83">
                  <c:v>1.278444458524941E-2</c:v>
                </c:pt>
                <c:pt idx="84">
                  <c:v>1.2808062119261887E-2</c:v>
                </c:pt>
                <c:pt idx="85">
                  <c:v>1.283139992574911E-2</c:v>
                </c:pt>
                <c:pt idx="86">
                  <c:v>1.285446454705097E-2</c:v>
                </c:pt>
                <c:pt idx="87">
                  <c:v>1.2877262298710113E-2</c:v>
                </c:pt>
                <c:pt idx="88">
                  <c:v>1.2899799279833646E-2</c:v>
                </c:pt>
                <c:pt idx="89">
                  <c:v>1.2922081382869988E-2</c:v>
                </c:pt>
                <c:pt idx="90">
                  <c:v>1.2944114302838816E-2</c:v>
                </c:pt>
                <c:pt idx="91">
                  <c:v>1.2965903546053203E-2</c:v>
                </c:pt>
                <c:pt idx="92">
                  <c:v>1.2987454438363688E-2</c:v>
                </c:pt>
                <c:pt idx="93">
                  <c:v>1.3008772132958146E-2</c:v>
                </c:pt>
                <c:pt idx="94">
                  <c:v>1.3029861617744443E-2</c:v>
                </c:pt>
                <c:pt idx="95">
                  <c:v>1.3050727722342614E-2</c:v>
                </c:pt>
                <c:pt idx="96">
                  <c:v>1.3071375124711349E-2</c:v>
                </c:pt>
                <c:pt idx="97">
                  <c:v>1.3091808357431511E-2</c:v>
                </c:pt>
                <c:pt idx="98">
                  <c:v>1.3112031813666825E-2</c:v>
                </c:pt>
                <c:pt idx="99">
                  <c:v>1.3132049752823227E-2</c:v>
                </c:pt>
                <c:pt idx="100">
                  <c:v>1.3151866305923354E-2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976768"/>
        <c:axId val="130978560"/>
      </c:lineChart>
      <c:lineChart>
        <c:grouping val="standard"/>
        <c:varyColors val="0"/>
        <c:ser>
          <c:idx val="0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'Priors for sd  - variance'!$C$21:$C$121</c:f>
            </c:multiLvlStrRef>
          </c:cat>
          <c:val>
            <c:numRef>
              <c:f>'Priors for sd  - variance'!$E$21:$E$121</c:f>
              <c:numCache>
                <c:formatCode>General</c:formatCode>
                <c:ptCount val="101"/>
                <c:pt idx="1">
                  <c:v>-1.3469104797248721E-2</c:v>
                </c:pt>
                <c:pt idx="2">
                  <c:v>1.2809293282803891E-3</c:v>
                </c:pt>
                <c:pt idx="3">
                  <c:v>7.7309556123639211E-4</c:v>
                </c:pt>
                <c:pt idx="4">
                  <c:v>5.5504935401717859E-4</c:v>
                </c:pt>
                <c:pt idx="5">
                  <c:v>4.3321439561394559E-4</c:v>
                </c:pt>
                <c:pt idx="6">
                  <c:v>3.5531200638583282E-4</c:v>
                </c:pt>
                <c:pt idx="7">
                  <c:v>3.0117997341072567E-4</c:v>
                </c:pt>
                <c:pt idx="8">
                  <c:v>2.613689414430187E-4</c:v>
                </c:pt>
                <c:pt idx="9">
                  <c:v>2.3085592188953896E-4</c:v>
                </c:pt>
                <c:pt idx="10">
                  <c:v>2.0672251445374989E-4</c:v>
                </c:pt>
                <c:pt idx="11">
                  <c:v>1.8715658119228262E-4</c:v>
                </c:pt>
                <c:pt idx="12">
                  <c:v>1.7097321138015431E-4</c:v>
                </c:pt>
                <c:pt idx="13">
                  <c:v>1.5736486108297587E-4</c:v>
                </c:pt>
                <c:pt idx="14">
                  <c:v>1.4576215818262739E-4</c:v>
                </c:pt>
                <c:pt idx="15">
                  <c:v>1.3575210351102207E-4</c:v>
                </c:pt>
                <c:pt idx="16">
                  <c:v>1.2702782531359702E-4</c:v>
                </c:pt>
                <c:pt idx="17">
                  <c:v>1.1935654165773357E-4</c:v>
                </c:pt>
                <c:pt idx="18">
                  <c:v>1.1255846986690798E-4</c:v>
                </c:pt>
                <c:pt idx="19">
                  <c:v>1.0649255342953801E-4</c:v>
                </c:pt>
                <c:pt idx="20">
                  <c:v>1.0104656640463894E-4</c:v>
                </c:pt>
                <c:pt idx="21">
                  <c:v>9.6130104972003139E-5</c:v>
                </c:pt>
                <c:pt idx="22">
                  <c:v>9.1669528830773395E-5</c:v>
                </c:pt>
                <c:pt idx="23">
                  <c:v>8.7604247543726643E-5</c:v>
                </c:pt>
                <c:pt idx="24">
                  <c:v>8.3883952302410414E-5</c:v>
                </c:pt>
                <c:pt idx="25">
                  <c:v>8.046652372573071E-5</c:v>
                </c:pt>
                <c:pt idx="26">
                  <c:v>7.731643059583071E-5</c:v>
                </c:pt>
                <c:pt idx="27">
                  <c:v>7.4403490185837029E-5</c:v>
                </c:pt>
                <c:pt idx="28">
                  <c:v>7.1701898363807359E-5</c:v>
                </c:pt>
                <c:pt idx="29">
                  <c:v>6.9189463374197402E-5</c:v>
                </c:pt>
                <c:pt idx="30">
                  <c:v>6.6846995083524874E-5</c:v>
                </c:pt>
                <c:pt idx="31">
                  <c:v>6.4657814088375787E-5</c:v>
                </c:pt>
                <c:pt idx="32">
                  <c:v>6.260735411278695E-5</c:v>
                </c:pt>
                <c:pt idx="33">
                  <c:v>6.0682837645154031E-5</c:v>
                </c:pt>
                <c:pt idx="34">
                  <c:v>5.8873009541771104E-5</c:v>
                </c:pt>
                <c:pt idx="35">
                  <c:v>5.7167916864386825E-5</c:v>
                </c:pt>
                <c:pt idx="36">
                  <c:v>5.55587258503909E-5</c:v>
                </c:pt>
                <c:pt idx="37">
                  <c:v>5.4037568908427147E-5</c:v>
                </c:pt>
                <c:pt idx="38">
                  <c:v>5.2597416048349999E-5</c:v>
                </c:pt>
                <c:pt idx="39">
                  <c:v>5.1231966309517318E-5</c:v>
                </c:pt>
                <c:pt idx="40">
                  <c:v>4.9935555648250585E-5</c:v>
                </c:pt>
                <c:pt idx="41">
                  <c:v>4.8703078450174075E-5</c:v>
                </c:pt>
                <c:pt idx="42">
                  <c:v>4.7529920366828904E-5</c:v>
                </c:pt>
                <c:pt idx="43">
                  <c:v>4.6411900618714697E-5</c:v>
                </c:pt>
                <c:pt idx="44">
                  <c:v>4.5345222244197458E-5</c:v>
                </c:pt>
                <c:pt idx="45">
                  <c:v>4.4326429043950455E-5</c:v>
                </c:pt>
                <c:pt idx="46">
                  <c:v>4.3352368193749768E-5</c:v>
                </c:pt>
                <c:pt idx="47">
                  <c:v>4.242015767508267E-5</c:v>
                </c:pt>
                <c:pt idx="48">
                  <c:v>4.1527157812248916E-5</c:v>
                </c:pt>
                <c:pt idx="49">
                  <c:v>4.0670946325427337E-5</c:v>
                </c:pt>
                <c:pt idx="50">
                  <c:v>3.9849296403882128E-5</c:v>
                </c:pt>
                <c:pt idx="51">
                  <c:v>3.9060157379422478E-5</c:v>
                </c:pt>
                <c:pt idx="52">
                  <c:v>3.8301637649729159E-5</c:v>
                </c:pt>
                <c:pt idx="53">
                  <c:v>3.7571989548901286E-5</c:v>
                </c:pt>
                <c:pt idx="54">
                  <c:v>3.6869595913646691E-5</c:v>
                </c:pt>
                <c:pt idx="55">
                  <c:v>3.6192958126624042E-5</c:v>
                </c:pt>
                <c:pt idx="56">
                  <c:v>3.5540685449197973E-5</c:v>
                </c:pt>
                <c:pt idx="57">
                  <c:v>3.4911485486954774E-5</c:v>
                </c:pt>
                <c:pt idx="58">
                  <c:v>3.4304155649422796E-5</c:v>
                </c:pt>
                <c:pt idx="59">
                  <c:v>3.3717575481650996E-5</c:v>
                </c:pt>
                <c:pt idx="60">
                  <c:v>3.3150699771944403E-5</c:v>
                </c:pt>
                <c:pt idx="61">
                  <c:v>3.2602552339500157E-5</c:v>
                </c:pt>
                <c:pt idx="62">
                  <c:v>3.2072220429113507E-5</c:v>
                </c:pt>
                <c:pt idx="63">
                  <c:v>3.15588496420105E-5</c:v>
                </c:pt>
                <c:pt idx="64">
                  <c:v>3.1061639346408043E-5</c:v>
                </c:pt>
                <c:pt idx="65">
                  <c:v>3.0579838513400404E-5</c:v>
                </c:pt>
                <c:pt idx="66">
                  <c:v>3.0112741935095499E-5</c:v>
                </c:pt>
                <c:pt idx="67">
                  <c:v>2.9659686782146366E-5</c:v>
                </c:pt>
                <c:pt idx="68">
                  <c:v>2.922004946825929E-5</c:v>
                </c:pt>
                <c:pt idx="69">
                  <c:v>2.8793242788260898E-5</c:v>
                </c:pt>
                <c:pt idx="70">
                  <c:v>2.8378713303522929E-5</c:v>
                </c:pt>
                <c:pt idx="71">
                  <c:v>2.7975938948987533E-5</c:v>
                </c:pt>
                <c:pt idx="72">
                  <c:v>2.7584426842142129E-5</c:v>
                </c:pt>
                <c:pt idx="73">
                  <c:v>2.7203711270740172E-5</c:v>
                </c:pt>
                <c:pt idx="74">
                  <c:v>2.6833351847832532E-5</c:v>
                </c:pt>
                <c:pt idx="75">
                  <c:v>2.6472931812238087E-5</c:v>
                </c:pt>
                <c:pt idx="76">
                  <c:v>2.6122056466015842E-5</c:v>
                </c:pt>
                <c:pt idx="77">
                  <c:v>2.5780351733617479E-5</c:v>
                </c:pt>
                <c:pt idx="78">
                  <c:v>2.5447462831840184E-5</c:v>
                </c:pt>
                <c:pt idx="79">
                  <c:v>2.5123053042808152E-5</c:v>
                </c:pt>
                <c:pt idx="80">
                  <c:v>2.4806802577992393E-5</c:v>
                </c:pt>
                <c:pt idx="81">
                  <c:v>2.4498407528716903E-5</c:v>
                </c:pt>
                <c:pt idx="82">
                  <c:v>2.4197578890938765E-5</c:v>
                </c:pt>
                <c:pt idx="83">
                  <c:v>2.3904041664191134E-5</c:v>
                </c:pt>
                <c:pt idx="84">
                  <c:v>2.3617534012476682E-5</c:v>
                </c:pt>
                <c:pt idx="85">
                  <c:v>2.3337806487222501E-5</c:v>
                </c:pt>
                <c:pt idx="86">
                  <c:v>2.3064621301860377E-5</c:v>
                </c:pt>
                <c:pt idx="87">
                  <c:v>2.2797751659142662E-5</c:v>
                </c:pt>
                <c:pt idx="88">
                  <c:v>2.2536981123533195E-5</c:v>
                </c:pt>
                <c:pt idx="89">
                  <c:v>2.2282103036341816E-5</c:v>
                </c:pt>
                <c:pt idx="90">
                  <c:v>2.2032919968828502E-5</c:v>
                </c:pt>
                <c:pt idx="91">
                  <c:v>2.1789243214387355E-5</c:v>
                </c:pt>
                <c:pt idx="92">
                  <c:v>2.1550892310484571E-5</c:v>
                </c:pt>
                <c:pt idx="93">
                  <c:v>2.1317694594458203E-5</c:v>
                </c:pt>
                <c:pt idx="94">
                  <c:v>2.1089484786296353E-5</c:v>
                </c:pt>
                <c:pt idx="95">
                  <c:v>2.0866104598171731E-5</c:v>
                </c:pt>
                <c:pt idx="96">
                  <c:v>2.0647402368734191E-5</c:v>
                </c:pt>
                <c:pt idx="97">
                  <c:v>2.0433232720162842E-5</c:v>
                </c:pt>
                <c:pt idx="98">
                  <c:v>2.0223456235313186E-5</c:v>
                </c:pt>
                <c:pt idx="99">
                  <c:v>2.0017939156402598E-5</c:v>
                </c:pt>
                <c:pt idx="100">
                  <c:v>1.9816553100127088E-5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980480"/>
        <c:axId val="130986368"/>
      </c:lineChart>
      <c:catAx>
        <c:axId val="1309767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978560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30978560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  <a:r>
                  <a:t>Cumulative density</a:t>
                </a:r>
              </a:p>
            </c:rich>
          </c:tx>
          <c:layout>
            <c:manualLayout>
              <c:xMode val="edge"/>
              <c:yMode val="edge"/>
              <c:x val="5.6537200021394694E-2"/>
              <c:y val="0.386228109544742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976768"/>
        <c:crosses val="autoZero"/>
        <c:crossBetween val="between"/>
      </c:valAx>
      <c:catAx>
        <c:axId val="130980480"/>
        <c:scaling>
          <c:orientation val="minMax"/>
        </c:scaling>
        <c:delete val="1"/>
        <c:axPos val="b"/>
        <c:majorTickMark val="out"/>
        <c:minorTickMark val="none"/>
        <c:tickLblPos val="nextTo"/>
        <c:crossAx val="130986368"/>
        <c:crosses val="autoZero"/>
        <c:auto val="0"/>
        <c:lblAlgn val="ctr"/>
        <c:lblOffset val="100"/>
        <c:noMultiLvlLbl val="0"/>
      </c:catAx>
      <c:valAx>
        <c:axId val="13098636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Prob density</a:t>
                </a:r>
              </a:p>
            </c:rich>
          </c:tx>
          <c:layout>
            <c:manualLayout>
              <c:xMode val="edge"/>
              <c:yMode val="edge"/>
              <c:x val="0.87279302533028058"/>
              <c:y val="0.440120403899823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980480"/>
        <c:crosses val="max"/>
        <c:crossBetween val="between"/>
      </c:valAx>
      <c:spPr>
        <a:solidFill>
          <a:srgbClr val="E3E3E3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Variance</a:t>
            </a:r>
          </a:p>
        </c:rich>
      </c:tx>
      <c:layout>
        <c:manualLayout>
          <c:xMode val="edge"/>
          <c:yMode val="edge"/>
          <c:x val="0.37805028125905604"/>
          <c:y val="3.30331299066544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203352083937069"/>
          <c:y val="0.18318372039144729"/>
          <c:w val="0.60162840458430422"/>
          <c:h val="0.67267464537187194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'Priors for sd  - variance'!$F$21:$F$121</c:f>
              <c:numCache>
                <c:formatCode>General</c:formatCode>
                <c:ptCount val="101"/>
                <c:pt idx="0">
                  <c:v>0.01</c:v>
                </c:pt>
                <c:pt idx="1">
                  <c:v>100.0099</c:v>
                </c:pt>
                <c:pt idx="2">
                  <c:v>200.00979999999998</c:v>
                </c:pt>
                <c:pt idx="3">
                  <c:v>300.00970000000001</c:v>
                </c:pt>
                <c:pt idx="4">
                  <c:v>400.00959999999998</c:v>
                </c:pt>
                <c:pt idx="5">
                  <c:v>500.00949999999995</c:v>
                </c:pt>
                <c:pt idx="6">
                  <c:v>600.00940000000003</c:v>
                </c:pt>
                <c:pt idx="7">
                  <c:v>700.00929999999994</c:v>
                </c:pt>
                <c:pt idx="8">
                  <c:v>800.00919999999996</c:v>
                </c:pt>
                <c:pt idx="9">
                  <c:v>900.00909999999999</c:v>
                </c:pt>
                <c:pt idx="10">
                  <c:v>1000.0089999999999</c:v>
                </c:pt>
                <c:pt idx="11">
                  <c:v>1100.0089</c:v>
                </c:pt>
                <c:pt idx="12">
                  <c:v>1200.0088000000001</c:v>
                </c:pt>
                <c:pt idx="13">
                  <c:v>1300.0086999999999</c:v>
                </c:pt>
                <c:pt idx="14">
                  <c:v>1400.0085999999999</c:v>
                </c:pt>
                <c:pt idx="15">
                  <c:v>1500.0085000000001</c:v>
                </c:pt>
                <c:pt idx="16">
                  <c:v>1600.0083999999999</c:v>
                </c:pt>
                <c:pt idx="17">
                  <c:v>1700.0083</c:v>
                </c:pt>
                <c:pt idx="18">
                  <c:v>1800.0082</c:v>
                </c:pt>
                <c:pt idx="19">
                  <c:v>1900.0081</c:v>
                </c:pt>
                <c:pt idx="20">
                  <c:v>2000.0079999999998</c:v>
                </c:pt>
                <c:pt idx="21">
                  <c:v>2100.0079000000005</c:v>
                </c:pt>
                <c:pt idx="22">
                  <c:v>2200.0078000000003</c:v>
                </c:pt>
                <c:pt idx="23">
                  <c:v>2300.0077000000001</c:v>
                </c:pt>
                <c:pt idx="24">
                  <c:v>2400.0076000000004</c:v>
                </c:pt>
                <c:pt idx="25">
                  <c:v>2500.0075000000002</c:v>
                </c:pt>
                <c:pt idx="26">
                  <c:v>2600.0074</c:v>
                </c:pt>
                <c:pt idx="27">
                  <c:v>2700.0073000000002</c:v>
                </c:pt>
                <c:pt idx="28">
                  <c:v>2800.0072</c:v>
                </c:pt>
                <c:pt idx="29">
                  <c:v>2900.0071000000003</c:v>
                </c:pt>
                <c:pt idx="30">
                  <c:v>3000.0070000000005</c:v>
                </c:pt>
                <c:pt idx="31">
                  <c:v>3100.0069000000003</c:v>
                </c:pt>
                <c:pt idx="32">
                  <c:v>3200.0068000000001</c:v>
                </c:pt>
                <c:pt idx="33">
                  <c:v>3300.0066999999999</c:v>
                </c:pt>
                <c:pt idx="34">
                  <c:v>3400.0066000000002</c:v>
                </c:pt>
                <c:pt idx="35">
                  <c:v>3500.0065</c:v>
                </c:pt>
                <c:pt idx="36">
                  <c:v>3600.0064000000002</c:v>
                </c:pt>
                <c:pt idx="37">
                  <c:v>3700.0063000000005</c:v>
                </c:pt>
                <c:pt idx="38">
                  <c:v>3800.0062000000003</c:v>
                </c:pt>
                <c:pt idx="39">
                  <c:v>3900.0061000000001</c:v>
                </c:pt>
                <c:pt idx="40">
                  <c:v>4000.0059999999999</c:v>
                </c:pt>
                <c:pt idx="41">
                  <c:v>4100.0059000000001</c:v>
                </c:pt>
                <c:pt idx="42">
                  <c:v>4200.0058000000008</c:v>
                </c:pt>
                <c:pt idx="43">
                  <c:v>4300.0057000000006</c:v>
                </c:pt>
                <c:pt idx="44">
                  <c:v>4400.0056000000004</c:v>
                </c:pt>
                <c:pt idx="45">
                  <c:v>4500.0055000000002</c:v>
                </c:pt>
                <c:pt idx="46">
                  <c:v>4600.0054</c:v>
                </c:pt>
                <c:pt idx="47">
                  <c:v>4700.0052999999998</c:v>
                </c:pt>
                <c:pt idx="48">
                  <c:v>4800.0052000000005</c:v>
                </c:pt>
                <c:pt idx="49">
                  <c:v>4900.0051000000003</c:v>
                </c:pt>
                <c:pt idx="50">
                  <c:v>5000.0050000000001</c:v>
                </c:pt>
                <c:pt idx="51">
                  <c:v>5100.0048999999999</c:v>
                </c:pt>
                <c:pt idx="52">
                  <c:v>5200.0047999999997</c:v>
                </c:pt>
                <c:pt idx="53">
                  <c:v>5300.0046999999995</c:v>
                </c:pt>
                <c:pt idx="54">
                  <c:v>5400.0046000000002</c:v>
                </c:pt>
                <c:pt idx="55">
                  <c:v>5500.0045</c:v>
                </c:pt>
                <c:pt idx="56">
                  <c:v>5600.0043999999998</c:v>
                </c:pt>
                <c:pt idx="57">
                  <c:v>5700.0042999999996</c:v>
                </c:pt>
                <c:pt idx="58">
                  <c:v>5800.0042000000003</c:v>
                </c:pt>
                <c:pt idx="59">
                  <c:v>5900.0041000000001</c:v>
                </c:pt>
                <c:pt idx="60">
                  <c:v>6000.0040000000008</c:v>
                </c:pt>
                <c:pt idx="61">
                  <c:v>6100.0039000000006</c:v>
                </c:pt>
                <c:pt idx="62">
                  <c:v>6200.0038000000004</c:v>
                </c:pt>
                <c:pt idx="63">
                  <c:v>6300.0037000000002</c:v>
                </c:pt>
                <c:pt idx="64">
                  <c:v>6400.0036</c:v>
                </c:pt>
                <c:pt idx="65">
                  <c:v>6500.0034999999998</c:v>
                </c:pt>
                <c:pt idx="66">
                  <c:v>6600.0033999999996</c:v>
                </c:pt>
                <c:pt idx="67">
                  <c:v>6700.0032999999994</c:v>
                </c:pt>
                <c:pt idx="68">
                  <c:v>6800.0032000000001</c:v>
                </c:pt>
                <c:pt idx="69">
                  <c:v>6900.0030999999999</c:v>
                </c:pt>
                <c:pt idx="70">
                  <c:v>7000.0029999999997</c:v>
                </c:pt>
                <c:pt idx="71">
                  <c:v>7100.0029000000004</c:v>
                </c:pt>
                <c:pt idx="72">
                  <c:v>7200.0028000000002</c:v>
                </c:pt>
                <c:pt idx="73">
                  <c:v>7300.0027</c:v>
                </c:pt>
                <c:pt idx="74">
                  <c:v>7400.0026000000007</c:v>
                </c:pt>
                <c:pt idx="75">
                  <c:v>7500.0025000000005</c:v>
                </c:pt>
                <c:pt idx="76">
                  <c:v>7600.0024000000003</c:v>
                </c:pt>
                <c:pt idx="77">
                  <c:v>7700.0023000000001</c:v>
                </c:pt>
                <c:pt idx="78">
                  <c:v>7800.0021999999999</c:v>
                </c:pt>
                <c:pt idx="79">
                  <c:v>7900.0020999999997</c:v>
                </c:pt>
                <c:pt idx="80">
                  <c:v>8000.0019999999995</c:v>
                </c:pt>
                <c:pt idx="81">
                  <c:v>8100.0018999999993</c:v>
                </c:pt>
                <c:pt idx="82">
                  <c:v>8200.0018</c:v>
                </c:pt>
                <c:pt idx="83">
                  <c:v>8300.0016999999989</c:v>
                </c:pt>
                <c:pt idx="84">
                  <c:v>8400.0016000000014</c:v>
                </c:pt>
                <c:pt idx="85">
                  <c:v>8500.0015000000003</c:v>
                </c:pt>
                <c:pt idx="86">
                  <c:v>8600.001400000001</c:v>
                </c:pt>
                <c:pt idx="87">
                  <c:v>8700.0012999999999</c:v>
                </c:pt>
                <c:pt idx="88">
                  <c:v>8800.0012000000006</c:v>
                </c:pt>
                <c:pt idx="89">
                  <c:v>8900.0010999999995</c:v>
                </c:pt>
                <c:pt idx="90">
                  <c:v>9000.0010000000002</c:v>
                </c:pt>
                <c:pt idx="91">
                  <c:v>9100.0008999999991</c:v>
                </c:pt>
                <c:pt idx="92">
                  <c:v>9200.0007999999998</c:v>
                </c:pt>
                <c:pt idx="93">
                  <c:v>9300.0007000000005</c:v>
                </c:pt>
                <c:pt idx="94">
                  <c:v>9400.0005999999994</c:v>
                </c:pt>
                <c:pt idx="95">
                  <c:v>9500.0005000000001</c:v>
                </c:pt>
                <c:pt idx="96">
                  <c:v>9600.0004000000008</c:v>
                </c:pt>
                <c:pt idx="97">
                  <c:v>9700.0002999999997</c:v>
                </c:pt>
                <c:pt idx="98">
                  <c:v>9800.0002000000004</c:v>
                </c:pt>
                <c:pt idx="99">
                  <c:v>9900.0001000000011</c:v>
                </c:pt>
                <c:pt idx="100">
                  <c:v>10000</c:v>
                </c:pt>
              </c:numCache>
            </c:numRef>
          </c:cat>
          <c:val>
            <c:numRef>
              <c:f>'Priors for sd  - variance'!$G$21:$G$121</c:f>
              <c:numCache>
                <c:formatCode>General</c:formatCode>
                <c:ptCount val="101"/>
                <c:pt idx="0">
                  <c:v>1.76860206461531E-2</c:v>
                </c:pt>
                <c:pt idx="1">
                  <c:v>2.6692025684476373E-2</c:v>
                </c:pt>
                <c:pt idx="2">
                  <c:v>2.7366388974246703E-2</c:v>
                </c:pt>
                <c:pt idx="3">
                  <c:v>2.7760661822532562E-2</c:v>
                </c:pt>
                <c:pt idx="4">
                  <c:v>2.8040309322942658E-2</c:v>
                </c:pt>
                <c:pt idx="5">
                  <c:v>2.8257166804828593E-2</c:v>
                </c:pt>
                <c:pt idx="6">
                  <c:v>2.8434317082540739E-2</c:v>
                </c:pt>
                <c:pt idx="7">
                  <c:v>2.8584070737408984E-2</c:v>
                </c:pt>
                <c:pt idx="8">
                  <c:v>2.871377486474791E-2</c:v>
                </c:pt>
                <c:pt idx="9">
                  <c:v>2.8828167819014094E-2</c:v>
                </c:pt>
                <c:pt idx="10">
                  <c:v>2.8930484514867683E-2</c:v>
                </c:pt>
                <c:pt idx="11">
                  <c:v>2.9023032031819995E-2</c:v>
                </c:pt>
                <c:pt idx="12">
                  <c:v>2.9107513663792273E-2</c:v>
                </c:pt>
                <c:pt idx="13">
                  <c:v>2.9185222794854693E-2</c:v>
                </c:pt>
                <c:pt idx="14">
                  <c:v>2.9257164710171035E-2</c:v>
                </c:pt>
                <c:pt idx="15">
                  <c:v>2.9324136273306545E-2</c:v>
                </c:pt>
                <c:pt idx="16">
                  <c:v>2.938677983213922E-2</c:v>
                </c:pt>
                <c:pt idx="17">
                  <c:v>2.9445620751089141E-2</c:v>
                </c:pt>
                <c:pt idx="18">
                  <c:v>2.9501094197386224E-2</c:v>
                </c:pt>
                <c:pt idx="19">
                  <c:v>2.9553564674226873E-2</c:v>
                </c:pt>
                <c:pt idx="20">
                  <c:v>2.960334053695346E-2</c:v>
                </c:pt>
                <c:pt idx="21">
                  <c:v>2.965068496325729E-2</c:v>
                </c:pt>
                <c:pt idx="22">
                  <c:v>2.969582436858631E-2</c:v>
                </c:pt>
                <c:pt idx="23">
                  <c:v>2.9738954949045993E-2</c:v>
                </c:pt>
                <c:pt idx="24">
                  <c:v>2.978024783053046E-2</c:v>
                </c:pt>
                <c:pt idx="25">
                  <c:v>2.9819853165847565E-2</c:v>
                </c:pt>
                <c:pt idx="26">
                  <c:v>2.9857903427654486E-2</c:v>
                </c:pt>
                <c:pt idx="27">
                  <c:v>2.9894516079484124E-2</c:v>
                </c:pt>
                <c:pt idx="28">
                  <c:v>2.9929795760689992E-2</c:v>
                </c:pt>
                <c:pt idx="29">
                  <c:v>2.9963836087738449E-2</c:v>
                </c:pt>
                <c:pt idx="30">
                  <c:v>2.999672114994989E-2</c:v>
                </c:pt>
                <c:pt idx="31">
                  <c:v>3.0028526759848573E-2</c:v>
                </c:pt>
                <c:pt idx="32">
                  <c:v>3.0059321504899539E-2</c:v>
                </c:pt>
                <c:pt idx="33">
                  <c:v>3.0089167637326497E-2</c:v>
                </c:pt>
                <c:pt idx="34">
                  <c:v>3.0118121831033795E-2</c:v>
                </c:pt>
                <c:pt idx="35">
                  <c:v>3.014623582875875E-2</c:v>
                </c:pt>
                <c:pt idx="36">
                  <c:v>3.0173556998021156E-2</c:v>
                </c:pt>
                <c:pt idx="37">
                  <c:v>3.020012881086942E-2</c:v>
                </c:pt>
                <c:pt idx="38">
                  <c:v>3.0225991259625107E-2</c:v>
                </c:pt>
                <c:pt idx="39">
                  <c:v>3.0251181218605372E-2</c:v>
                </c:pt>
                <c:pt idx="40">
                  <c:v>3.0275732760032925E-2</c:v>
                </c:pt>
                <c:pt idx="41">
                  <c:v>3.0299677430925098E-2</c:v>
                </c:pt>
                <c:pt idx="42">
                  <c:v>3.0323044496607165E-2</c:v>
                </c:pt>
                <c:pt idx="43">
                  <c:v>3.0345861155561371E-2</c:v>
                </c:pt>
                <c:pt idx="44">
                  <c:v>3.0368152729571163E-2</c:v>
                </c:pt>
                <c:pt idx="45">
                  <c:v>3.0389942832489858E-2</c:v>
                </c:pt>
                <c:pt idx="46">
                  <c:v>3.0411253520455706E-2</c:v>
                </c:pt>
                <c:pt idx="47">
                  <c:v>3.0432105425947764E-2</c:v>
                </c:pt>
                <c:pt idx="48">
                  <c:v>3.045251787772385E-2</c:v>
                </c:pt>
                <c:pt idx="49">
                  <c:v>3.0472509008390491E-2</c:v>
                </c:pt>
                <c:pt idx="50">
                  <c:v>3.0492095851100798E-2</c:v>
                </c:pt>
                <c:pt idx="51">
                  <c:v>3.0511294426676216E-2</c:v>
                </c:pt>
                <c:pt idx="52">
                  <c:v>3.0530119822264834E-2</c:v>
                </c:pt>
                <c:pt idx="53">
                  <c:v>3.0548586262507671E-2</c:v>
                </c:pt>
                <c:pt idx="54">
                  <c:v>3.0566707174049412E-2</c:v>
                </c:pt>
                <c:pt idx="55">
                  <c:v>3.0584495244130094E-2</c:v>
                </c:pt>
                <c:pt idx="56">
                  <c:v>3.0601962473895572E-2</c:v>
                </c:pt>
                <c:pt idx="57">
                  <c:v>3.0619120226988539E-2</c:v>
                </c:pt>
                <c:pt idx="58">
                  <c:v>3.063597927391315E-2</c:v>
                </c:pt>
                <c:pt idx="59">
                  <c:v>3.0652549832606679E-2</c:v>
                </c:pt>
                <c:pt idx="60">
                  <c:v>3.0668841605599573E-2</c:v>
                </c:pt>
                <c:pt idx="61">
                  <c:v>3.0684863814104846E-2</c:v>
                </c:pt>
                <c:pt idx="62">
                  <c:v>3.0700625229333922E-2</c:v>
                </c:pt>
                <c:pt idx="63">
                  <c:v>3.0716134201306922E-2</c:v>
                </c:pt>
                <c:pt idx="64">
                  <c:v>3.0731398685393874E-2</c:v>
                </c:pt>
                <c:pt idx="65">
                  <c:v>3.0746426266797022E-2</c:v>
                </c:pt>
                <c:pt idx="66">
                  <c:v>3.0761224183164848E-2</c:v>
                </c:pt>
                <c:pt idx="67">
                  <c:v>3.0775799345504229E-2</c:v>
                </c:pt>
                <c:pt idx="68">
                  <c:v>3.0790158357543174E-2</c:v>
                </c:pt>
                <c:pt idx="69">
                  <c:v>3.080430753368113E-2</c:v>
                </c:pt>
                <c:pt idx="70">
                  <c:v>3.0818252915645328E-2</c:v>
                </c:pt>
                <c:pt idx="71">
                  <c:v>3.0832000287967065E-2</c:v>
                </c:pt>
                <c:pt idx="72">
                  <c:v>3.0845555192375418E-2</c:v>
                </c:pt>
                <c:pt idx="73">
                  <c:v>3.0858922941196631E-2</c:v>
                </c:pt>
                <c:pt idx="74">
                  <c:v>3.0872108629843575E-2</c:v>
                </c:pt>
                <c:pt idx="75">
                  <c:v>3.0885117148465313E-2</c:v>
                </c:pt>
                <c:pt idx="76">
                  <c:v>3.0897953192825289E-2</c:v>
                </c:pt>
                <c:pt idx="77">
                  <c:v>3.0910621274468864E-2</c:v>
                </c:pt>
                <c:pt idx="78">
                  <c:v>3.0923125730234258E-2</c:v>
                </c:pt>
                <c:pt idx="79">
                  <c:v>3.0935470731157544E-2</c:v>
                </c:pt>
                <c:pt idx="80">
                  <c:v>3.0947660290817414E-2</c:v>
                </c:pt>
                <c:pt idx="81">
                  <c:v>3.0959698273161473E-2</c:v>
                </c:pt>
                <c:pt idx="82">
                  <c:v>3.0971588399852701E-2</c:v>
                </c:pt>
                <c:pt idx="83">
                  <c:v>3.0983334257169926E-2</c:v>
                </c:pt>
                <c:pt idx="84">
                  <c:v>3.0994939302495528E-2</c:v>
                </c:pt>
                <c:pt idx="85">
                  <c:v>3.1006406870418335E-2</c:v>
                </c:pt>
                <c:pt idx="86">
                  <c:v>3.101774017848058E-2</c:v>
                </c:pt>
                <c:pt idx="87">
                  <c:v>3.1028942332592235E-2</c:v>
                </c:pt>
                <c:pt idx="88">
                  <c:v>3.1040016332135156E-2</c:v>
                </c:pt>
                <c:pt idx="89">
                  <c:v>3.1050965074779668E-2</c:v>
                </c:pt>
                <c:pt idx="90">
                  <c:v>3.1061791361031599E-2</c:v>
                </c:pt>
                <c:pt idx="91">
                  <c:v>3.1072497898528506E-2</c:v>
                </c:pt>
                <c:pt idx="92">
                  <c:v>3.1083087306099877E-2</c:v>
                </c:pt>
                <c:pt idx="93">
                  <c:v>3.1093562117609386E-2</c:v>
                </c:pt>
                <c:pt idx="94">
                  <c:v>3.1103924785590431E-2</c:v>
                </c:pt>
                <c:pt idx="95">
                  <c:v>3.1114177684689603E-2</c:v>
                </c:pt>
                <c:pt idx="96">
                  <c:v>3.1124323114930519E-2</c:v>
                </c:pt>
                <c:pt idx="97">
                  <c:v>3.1134363304807233E-2</c:v>
                </c:pt>
                <c:pt idx="98">
                  <c:v>3.1144300414219783E-2</c:v>
                </c:pt>
                <c:pt idx="99">
                  <c:v>3.1154136537260846E-2</c:v>
                </c:pt>
                <c:pt idx="100">
                  <c:v>3.1163873704861622E-2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16960"/>
        <c:axId val="131022848"/>
      </c:lineChart>
      <c:lineChart>
        <c:grouping val="standard"/>
        <c:varyColors val="0"/>
        <c:ser>
          <c:idx val="0"/>
          <c:order val="1"/>
          <c:cat>
            <c:numRef>
              <c:f>'Priors for sd  - variance'!$F$21:$F$121</c:f>
              <c:numCache>
                <c:formatCode>General</c:formatCode>
                <c:ptCount val="101"/>
                <c:pt idx="0">
                  <c:v>0.01</c:v>
                </c:pt>
                <c:pt idx="1">
                  <c:v>100.0099</c:v>
                </c:pt>
                <c:pt idx="2">
                  <c:v>200.00979999999998</c:v>
                </c:pt>
                <c:pt idx="3">
                  <c:v>300.00970000000001</c:v>
                </c:pt>
                <c:pt idx="4">
                  <c:v>400.00959999999998</c:v>
                </c:pt>
                <c:pt idx="5">
                  <c:v>500.00949999999995</c:v>
                </c:pt>
                <c:pt idx="6">
                  <c:v>600.00940000000003</c:v>
                </c:pt>
                <c:pt idx="7">
                  <c:v>700.00929999999994</c:v>
                </c:pt>
                <c:pt idx="8">
                  <c:v>800.00919999999996</c:v>
                </c:pt>
                <c:pt idx="9">
                  <c:v>900.00909999999999</c:v>
                </c:pt>
                <c:pt idx="10">
                  <c:v>1000.0089999999999</c:v>
                </c:pt>
                <c:pt idx="11">
                  <c:v>1100.0089</c:v>
                </c:pt>
                <c:pt idx="12">
                  <c:v>1200.0088000000001</c:v>
                </c:pt>
                <c:pt idx="13">
                  <c:v>1300.0086999999999</c:v>
                </c:pt>
                <c:pt idx="14">
                  <c:v>1400.0085999999999</c:v>
                </c:pt>
                <c:pt idx="15">
                  <c:v>1500.0085000000001</c:v>
                </c:pt>
                <c:pt idx="16">
                  <c:v>1600.0083999999999</c:v>
                </c:pt>
                <c:pt idx="17">
                  <c:v>1700.0083</c:v>
                </c:pt>
                <c:pt idx="18">
                  <c:v>1800.0082</c:v>
                </c:pt>
                <c:pt idx="19">
                  <c:v>1900.0081</c:v>
                </c:pt>
                <c:pt idx="20">
                  <c:v>2000.0079999999998</c:v>
                </c:pt>
                <c:pt idx="21">
                  <c:v>2100.0079000000005</c:v>
                </c:pt>
                <c:pt idx="22">
                  <c:v>2200.0078000000003</c:v>
                </c:pt>
                <c:pt idx="23">
                  <c:v>2300.0077000000001</c:v>
                </c:pt>
                <c:pt idx="24">
                  <c:v>2400.0076000000004</c:v>
                </c:pt>
                <c:pt idx="25">
                  <c:v>2500.0075000000002</c:v>
                </c:pt>
                <c:pt idx="26">
                  <c:v>2600.0074</c:v>
                </c:pt>
                <c:pt idx="27">
                  <c:v>2700.0073000000002</c:v>
                </c:pt>
                <c:pt idx="28">
                  <c:v>2800.0072</c:v>
                </c:pt>
                <c:pt idx="29">
                  <c:v>2900.0071000000003</c:v>
                </c:pt>
                <c:pt idx="30">
                  <c:v>3000.0070000000005</c:v>
                </c:pt>
                <c:pt idx="31">
                  <c:v>3100.0069000000003</c:v>
                </c:pt>
                <c:pt idx="32">
                  <c:v>3200.0068000000001</c:v>
                </c:pt>
                <c:pt idx="33">
                  <c:v>3300.0066999999999</c:v>
                </c:pt>
                <c:pt idx="34">
                  <c:v>3400.0066000000002</c:v>
                </c:pt>
                <c:pt idx="35">
                  <c:v>3500.0065</c:v>
                </c:pt>
                <c:pt idx="36">
                  <c:v>3600.0064000000002</c:v>
                </c:pt>
                <c:pt idx="37">
                  <c:v>3700.0063000000005</c:v>
                </c:pt>
                <c:pt idx="38">
                  <c:v>3800.0062000000003</c:v>
                </c:pt>
                <c:pt idx="39">
                  <c:v>3900.0061000000001</c:v>
                </c:pt>
                <c:pt idx="40">
                  <c:v>4000.0059999999999</c:v>
                </c:pt>
                <c:pt idx="41">
                  <c:v>4100.0059000000001</c:v>
                </c:pt>
                <c:pt idx="42">
                  <c:v>4200.0058000000008</c:v>
                </c:pt>
                <c:pt idx="43">
                  <c:v>4300.0057000000006</c:v>
                </c:pt>
                <c:pt idx="44">
                  <c:v>4400.0056000000004</c:v>
                </c:pt>
                <c:pt idx="45">
                  <c:v>4500.0055000000002</c:v>
                </c:pt>
                <c:pt idx="46">
                  <c:v>4600.0054</c:v>
                </c:pt>
                <c:pt idx="47">
                  <c:v>4700.0052999999998</c:v>
                </c:pt>
                <c:pt idx="48">
                  <c:v>4800.0052000000005</c:v>
                </c:pt>
                <c:pt idx="49">
                  <c:v>4900.0051000000003</c:v>
                </c:pt>
                <c:pt idx="50">
                  <c:v>5000.0050000000001</c:v>
                </c:pt>
                <c:pt idx="51">
                  <c:v>5100.0048999999999</c:v>
                </c:pt>
                <c:pt idx="52">
                  <c:v>5200.0047999999997</c:v>
                </c:pt>
                <c:pt idx="53">
                  <c:v>5300.0046999999995</c:v>
                </c:pt>
                <c:pt idx="54">
                  <c:v>5400.0046000000002</c:v>
                </c:pt>
                <c:pt idx="55">
                  <c:v>5500.0045</c:v>
                </c:pt>
                <c:pt idx="56">
                  <c:v>5600.0043999999998</c:v>
                </c:pt>
                <c:pt idx="57">
                  <c:v>5700.0042999999996</c:v>
                </c:pt>
                <c:pt idx="58">
                  <c:v>5800.0042000000003</c:v>
                </c:pt>
                <c:pt idx="59">
                  <c:v>5900.0041000000001</c:v>
                </c:pt>
                <c:pt idx="60">
                  <c:v>6000.0040000000008</c:v>
                </c:pt>
                <c:pt idx="61">
                  <c:v>6100.0039000000006</c:v>
                </c:pt>
                <c:pt idx="62">
                  <c:v>6200.0038000000004</c:v>
                </c:pt>
                <c:pt idx="63">
                  <c:v>6300.0037000000002</c:v>
                </c:pt>
                <c:pt idx="64">
                  <c:v>6400.0036</c:v>
                </c:pt>
                <c:pt idx="65">
                  <c:v>6500.0034999999998</c:v>
                </c:pt>
                <c:pt idx="66">
                  <c:v>6600.0033999999996</c:v>
                </c:pt>
                <c:pt idx="67">
                  <c:v>6700.0032999999994</c:v>
                </c:pt>
                <c:pt idx="68">
                  <c:v>6800.0032000000001</c:v>
                </c:pt>
                <c:pt idx="69">
                  <c:v>6900.0030999999999</c:v>
                </c:pt>
                <c:pt idx="70">
                  <c:v>7000.0029999999997</c:v>
                </c:pt>
                <c:pt idx="71">
                  <c:v>7100.0029000000004</c:v>
                </c:pt>
                <c:pt idx="72">
                  <c:v>7200.0028000000002</c:v>
                </c:pt>
                <c:pt idx="73">
                  <c:v>7300.0027</c:v>
                </c:pt>
                <c:pt idx="74">
                  <c:v>7400.0026000000007</c:v>
                </c:pt>
                <c:pt idx="75">
                  <c:v>7500.0025000000005</c:v>
                </c:pt>
                <c:pt idx="76">
                  <c:v>7600.0024000000003</c:v>
                </c:pt>
                <c:pt idx="77">
                  <c:v>7700.0023000000001</c:v>
                </c:pt>
                <c:pt idx="78">
                  <c:v>7800.0021999999999</c:v>
                </c:pt>
                <c:pt idx="79">
                  <c:v>7900.0020999999997</c:v>
                </c:pt>
                <c:pt idx="80">
                  <c:v>8000.0019999999995</c:v>
                </c:pt>
                <c:pt idx="81">
                  <c:v>8100.0018999999993</c:v>
                </c:pt>
                <c:pt idx="82">
                  <c:v>8200.0018</c:v>
                </c:pt>
                <c:pt idx="83">
                  <c:v>8300.0016999999989</c:v>
                </c:pt>
                <c:pt idx="84">
                  <c:v>8400.0016000000014</c:v>
                </c:pt>
                <c:pt idx="85">
                  <c:v>8500.0015000000003</c:v>
                </c:pt>
                <c:pt idx="86">
                  <c:v>8600.001400000001</c:v>
                </c:pt>
                <c:pt idx="87">
                  <c:v>8700.0012999999999</c:v>
                </c:pt>
                <c:pt idx="88">
                  <c:v>8800.0012000000006</c:v>
                </c:pt>
                <c:pt idx="89">
                  <c:v>8900.0010999999995</c:v>
                </c:pt>
                <c:pt idx="90">
                  <c:v>9000.0010000000002</c:v>
                </c:pt>
                <c:pt idx="91">
                  <c:v>9100.0008999999991</c:v>
                </c:pt>
                <c:pt idx="92">
                  <c:v>9200.0007999999998</c:v>
                </c:pt>
                <c:pt idx="93">
                  <c:v>9300.0007000000005</c:v>
                </c:pt>
                <c:pt idx="94">
                  <c:v>9400.0005999999994</c:v>
                </c:pt>
                <c:pt idx="95">
                  <c:v>9500.0005000000001</c:v>
                </c:pt>
                <c:pt idx="96">
                  <c:v>9600.0004000000008</c:v>
                </c:pt>
                <c:pt idx="97">
                  <c:v>9700.0002999999997</c:v>
                </c:pt>
                <c:pt idx="98">
                  <c:v>9800.0002000000004</c:v>
                </c:pt>
                <c:pt idx="99">
                  <c:v>9900.0001000000011</c:v>
                </c:pt>
                <c:pt idx="100">
                  <c:v>10000</c:v>
                </c:pt>
              </c:numCache>
            </c:numRef>
          </c:cat>
          <c:val>
            <c:numRef>
              <c:f>'Priors for sd  - variance'!$H$21:$H$121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24768"/>
        <c:axId val="131026304"/>
      </c:lineChart>
      <c:catAx>
        <c:axId val="1310169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022848"/>
        <c:crosses val="autoZero"/>
        <c:auto val="0"/>
        <c:lblAlgn val="ctr"/>
        <c:lblOffset val="100"/>
        <c:tickLblSkip val="15"/>
        <c:tickMarkSkip val="1"/>
        <c:noMultiLvlLbl val="0"/>
      </c:catAx>
      <c:valAx>
        <c:axId val="131022848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  <a:r>
                  <a:t>Cumulative density</a:t>
                </a:r>
              </a:p>
            </c:rich>
          </c:tx>
          <c:layout>
            <c:manualLayout>
              <c:xMode val="edge"/>
              <c:yMode val="edge"/>
              <c:x val="6.5040908603708564E-2"/>
              <c:y val="0.354355393544111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016960"/>
        <c:crosses val="autoZero"/>
        <c:crossBetween val="between"/>
      </c:valAx>
      <c:catAx>
        <c:axId val="131024768"/>
        <c:scaling>
          <c:orientation val="minMax"/>
        </c:scaling>
        <c:delete val="1"/>
        <c:axPos val="b"/>
        <c:majorTickMark val="out"/>
        <c:minorTickMark val="none"/>
        <c:tickLblPos val="nextTo"/>
        <c:crossAx val="131026304"/>
        <c:crosses val="autoZero"/>
        <c:auto val="0"/>
        <c:lblAlgn val="ctr"/>
        <c:lblOffset val="100"/>
        <c:noMultiLvlLbl val="0"/>
      </c:catAx>
      <c:valAx>
        <c:axId val="131026304"/>
        <c:scaling>
          <c:orientation val="minMax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024768"/>
        <c:crosses val="max"/>
        <c:crossBetween val="between"/>
      </c:valAx>
      <c:spPr>
        <a:solidFill>
          <a:srgbClr val="E3E3E3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Log variance</a:t>
            </a:r>
          </a:p>
        </c:rich>
      </c:tx>
      <c:layout>
        <c:manualLayout>
          <c:xMode val="edge"/>
          <c:yMode val="edge"/>
          <c:x val="0.31111246142561383"/>
          <c:y val="3.35366352905798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555675154840081"/>
          <c:y val="0.18597588661139752"/>
          <c:w val="0.34666817130282684"/>
          <c:h val="0.67683027586443034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'Priors for sd  - variance'!$I$21:$I$121</c:f>
              <c:numCache>
                <c:formatCode>General</c:formatCode>
                <c:ptCount val="101"/>
                <c:pt idx="0">
                  <c:v>-4.6051701859880936</c:v>
                </c:pt>
                <c:pt idx="1">
                  <c:v>-4.4670150804084505</c:v>
                </c:pt>
                <c:pt idx="2">
                  <c:v>-4.3288599748288084</c:v>
                </c:pt>
                <c:pt idx="3">
                  <c:v>-4.1907048692491653</c:v>
                </c:pt>
                <c:pt idx="4">
                  <c:v>-4.0525497636695231</c:v>
                </c:pt>
                <c:pt idx="5">
                  <c:v>-3.9143946580898801</c:v>
                </c:pt>
                <c:pt idx="6">
                  <c:v>-3.776239552510237</c:v>
                </c:pt>
                <c:pt idx="7">
                  <c:v>-3.6380844469305944</c:v>
                </c:pt>
                <c:pt idx="8">
                  <c:v>-3.4999293413509518</c:v>
                </c:pt>
                <c:pt idx="9">
                  <c:v>-3.3617742357713087</c:v>
                </c:pt>
                <c:pt idx="10">
                  <c:v>-3.2236191301916661</c:v>
                </c:pt>
                <c:pt idx="11">
                  <c:v>-3.0854640246120235</c:v>
                </c:pt>
                <c:pt idx="12">
                  <c:v>-2.9473089190323805</c:v>
                </c:pt>
                <c:pt idx="13">
                  <c:v>-2.8091538134527383</c:v>
                </c:pt>
                <c:pt idx="14">
                  <c:v>-2.6709987078730952</c:v>
                </c:pt>
                <c:pt idx="15">
                  <c:v>-2.5328436022934526</c:v>
                </c:pt>
                <c:pt idx="16">
                  <c:v>-2.39468849671381</c:v>
                </c:pt>
                <c:pt idx="17">
                  <c:v>-2.256533391134167</c:v>
                </c:pt>
                <c:pt idx="18">
                  <c:v>-2.1183782855545243</c:v>
                </c:pt>
                <c:pt idx="19">
                  <c:v>-1.9802231799748817</c:v>
                </c:pt>
                <c:pt idx="20">
                  <c:v>-1.8420680743952387</c:v>
                </c:pt>
                <c:pt idx="21">
                  <c:v>-1.7039129688155961</c:v>
                </c:pt>
                <c:pt idx="22">
                  <c:v>-1.5657578632359535</c:v>
                </c:pt>
                <c:pt idx="23">
                  <c:v>-1.4276027576563108</c:v>
                </c:pt>
                <c:pt idx="24">
                  <c:v>-1.2894476520766678</c:v>
                </c:pt>
                <c:pt idx="25">
                  <c:v>-1.1512925464970252</c:v>
                </c:pt>
                <c:pt idx="26">
                  <c:v>-1.0131374409173826</c:v>
                </c:pt>
                <c:pt idx="27">
                  <c:v>-0.8749823353377395</c:v>
                </c:pt>
                <c:pt idx="28">
                  <c:v>-0.73682722975809689</c:v>
                </c:pt>
                <c:pt idx="29">
                  <c:v>-0.59867212417845383</c:v>
                </c:pt>
                <c:pt idx="30">
                  <c:v>-0.46051701859881167</c:v>
                </c:pt>
                <c:pt idx="31">
                  <c:v>-0.32236191301916861</c:v>
                </c:pt>
                <c:pt idx="32">
                  <c:v>-0.18420680743952644</c:v>
                </c:pt>
                <c:pt idx="33">
                  <c:v>-4.6051701859883387E-2</c:v>
                </c:pt>
                <c:pt idx="34">
                  <c:v>9.2103403719759669E-2</c:v>
                </c:pt>
                <c:pt idx="35">
                  <c:v>0.23025850929940184</c:v>
                </c:pt>
                <c:pt idx="36">
                  <c:v>0.36841361487904489</c:v>
                </c:pt>
                <c:pt idx="37">
                  <c:v>0.50656872045868795</c:v>
                </c:pt>
                <c:pt idx="38">
                  <c:v>0.64472382603833012</c:v>
                </c:pt>
                <c:pt idx="39">
                  <c:v>0.78287893161797406</c:v>
                </c:pt>
                <c:pt idx="40">
                  <c:v>0.92103403719761623</c:v>
                </c:pt>
                <c:pt idx="41">
                  <c:v>1.0591891427772584</c:v>
                </c:pt>
                <c:pt idx="42">
                  <c:v>1.1973442483569015</c:v>
                </c:pt>
                <c:pt idx="43">
                  <c:v>1.3354993539365445</c:v>
                </c:pt>
                <c:pt idx="44">
                  <c:v>1.4736544595161867</c:v>
                </c:pt>
                <c:pt idx="45">
                  <c:v>1.6118095650958288</c:v>
                </c:pt>
                <c:pt idx="46">
                  <c:v>1.7499646706754719</c:v>
                </c:pt>
                <c:pt idx="47">
                  <c:v>1.8881197762551158</c:v>
                </c:pt>
                <c:pt idx="48">
                  <c:v>2.026274881834758</c:v>
                </c:pt>
                <c:pt idx="49">
                  <c:v>2.1644299874144002</c:v>
                </c:pt>
                <c:pt idx="50">
                  <c:v>2.3025850929940432</c:v>
                </c:pt>
                <c:pt idx="51">
                  <c:v>2.4407401985736863</c:v>
                </c:pt>
                <c:pt idx="52">
                  <c:v>2.5788953041533285</c:v>
                </c:pt>
                <c:pt idx="53">
                  <c:v>2.7170504097329706</c:v>
                </c:pt>
                <c:pt idx="54">
                  <c:v>2.8552055153126146</c:v>
                </c:pt>
                <c:pt idx="55">
                  <c:v>2.9933606208922576</c:v>
                </c:pt>
                <c:pt idx="56">
                  <c:v>3.1315157264718998</c:v>
                </c:pt>
                <c:pt idx="57">
                  <c:v>3.269670832051542</c:v>
                </c:pt>
                <c:pt idx="58">
                  <c:v>3.4078259376311859</c:v>
                </c:pt>
                <c:pt idx="59">
                  <c:v>3.5459810432108281</c:v>
                </c:pt>
                <c:pt idx="60">
                  <c:v>3.6841361487904702</c:v>
                </c:pt>
                <c:pt idx="61">
                  <c:v>3.8222912543701124</c:v>
                </c:pt>
                <c:pt idx="62">
                  <c:v>3.9604463599497564</c:v>
                </c:pt>
                <c:pt idx="63">
                  <c:v>4.0986014655293985</c:v>
                </c:pt>
                <c:pt idx="64">
                  <c:v>4.2367565711090407</c:v>
                </c:pt>
                <c:pt idx="65">
                  <c:v>4.3749116766886829</c:v>
                </c:pt>
                <c:pt idx="66">
                  <c:v>4.5130667822683268</c:v>
                </c:pt>
                <c:pt idx="67">
                  <c:v>4.6512218878479707</c:v>
                </c:pt>
                <c:pt idx="68">
                  <c:v>4.7893769934276129</c:v>
                </c:pt>
                <c:pt idx="69">
                  <c:v>4.9275320990072551</c:v>
                </c:pt>
                <c:pt idx="70">
                  <c:v>5.0656872045868973</c:v>
                </c:pt>
                <c:pt idx="71">
                  <c:v>5.2038423101665412</c:v>
                </c:pt>
                <c:pt idx="72">
                  <c:v>5.3419974157461834</c:v>
                </c:pt>
                <c:pt idx="73">
                  <c:v>5.4801525213258255</c:v>
                </c:pt>
                <c:pt idx="74">
                  <c:v>5.6183076269054695</c:v>
                </c:pt>
                <c:pt idx="75">
                  <c:v>5.7564627324851116</c:v>
                </c:pt>
                <c:pt idx="76">
                  <c:v>5.8946178380647538</c:v>
                </c:pt>
                <c:pt idx="77">
                  <c:v>6.032772943644396</c:v>
                </c:pt>
                <c:pt idx="78">
                  <c:v>6.1709280492240417</c:v>
                </c:pt>
                <c:pt idx="79">
                  <c:v>6.3090831548036839</c:v>
                </c:pt>
                <c:pt idx="80">
                  <c:v>6.447238260383326</c:v>
                </c:pt>
                <c:pt idx="81">
                  <c:v>6.5853933659629682</c:v>
                </c:pt>
                <c:pt idx="82">
                  <c:v>6.7235484715426104</c:v>
                </c:pt>
                <c:pt idx="83">
                  <c:v>6.8617035771222543</c:v>
                </c:pt>
                <c:pt idx="84">
                  <c:v>6.9998586827018965</c:v>
                </c:pt>
                <c:pt idx="85">
                  <c:v>7.1380137882815387</c:v>
                </c:pt>
                <c:pt idx="86">
                  <c:v>7.2761688938611826</c:v>
                </c:pt>
                <c:pt idx="87">
                  <c:v>7.4143239994408248</c:v>
                </c:pt>
                <c:pt idx="88">
                  <c:v>7.5524791050204669</c:v>
                </c:pt>
                <c:pt idx="89">
                  <c:v>7.6906342106001091</c:v>
                </c:pt>
                <c:pt idx="90">
                  <c:v>7.8287893161797513</c:v>
                </c:pt>
                <c:pt idx="91">
                  <c:v>7.9669444217593952</c:v>
                </c:pt>
                <c:pt idx="92">
                  <c:v>8.1050995273390374</c:v>
                </c:pt>
                <c:pt idx="93">
                  <c:v>8.2432546329186795</c:v>
                </c:pt>
                <c:pt idx="94">
                  <c:v>8.3814097384983253</c:v>
                </c:pt>
                <c:pt idx="95">
                  <c:v>8.5195648440779674</c:v>
                </c:pt>
                <c:pt idx="96">
                  <c:v>8.6577199496576096</c:v>
                </c:pt>
                <c:pt idx="97">
                  <c:v>8.7958750552372518</c:v>
                </c:pt>
                <c:pt idx="98">
                  <c:v>8.9340301608168939</c:v>
                </c:pt>
                <c:pt idx="99">
                  <c:v>9.0721852663965379</c:v>
                </c:pt>
                <c:pt idx="100">
                  <c:v>9.2103403719761801</c:v>
                </c:pt>
              </c:numCache>
            </c:numRef>
          </c:cat>
          <c:val>
            <c:numRef>
              <c:f>'Priors for sd  - variance'!$J$21:$J$121</c:f>
              <c:numCache>
                <c:formatCode>General</c:formatCode>
                <c:ptCount val="101"/>
                <c:pt idx="0">
                  <c:v>1.76860206461531E-2</c:v>
                </c:pt>
                <c:pt idx="1">
                  <c:v>1.7821722962217068E-2</c:v>
                </c:pt>
                <c:pt idx="2">
                  <c:v>1.7957406531771913E-2</c:v>
                </c:pt>
                <c:pt idx="3">
                  <c:v>1.8093071357386026E-2</c:v>
                </c:pt>
                <c:pt idx="4">
                  <c:v>1.822871744163046E-2</c:v>
                </c:pt>
                <c:pt idx="5">
                  <c:v>1.8364344787078379E-2</c:v>
                </c:pt>
                <c:pt idx="6">
                  <c:v>1.8499953396304392E-2</c:v>
                </c:pt>
                <c:pt idx="7">
                  <c:v>1.8635543271884547E-2</c:v>
                </c:pt>
                <c:pt idx="8">
                  <c:v>1.8771114416396562E-2</c:v>
                </c:pt>
                <c:pt idx="9">
                  <c:v>1.8906666832418484E-2</c:v>
                </c:pt>
                <c:pt idx="10">
                  <c:v>1.9042200522529917E-2</c:v>
                </c:pt>
                <c:pt idx="11">
                  <c:v>1.9177715489310465E-2</c:v>
                </c:pt>
                <c:pt idx="12">
                  <c:v>1.931321173534073E-2</c:v>
                </c:pt>
                <c:pt idx="13">
                  <c:v>1.9448689263201535E-2</c:v>
                </c:pt>
                <c:pt idx="14">
                  <c:v>1.958414807547415E-2</c:v>
                </c:pt>
                <c:pt idx="15">
                  <c:v>1.9719588174740066E-2</c:v>
                </c:pt>
                <c:pt idx="16">
                  <c:v>1.9855009563580772E-2</c:v>
                </c:pt>
                <c:pt idx="17">
                  <c:v>1.9990412244578204E-2</c:v>
                </c:pt>
                <c:pt idx="18">
                  <c:v>2.0125796220313852E-2</c:v>
                </c:pt>
                <c:pt idx="19">
                  <c:v>2.026116149336965E-2</c:v>
                </c:pt>
                <c:pt idx="20">
                  <c:v>2.0396508066327201E-2</c:v>
                </c:pt>
                <c:pt idx="21">
                  <c:v>2.0531835941768106E-2</c:v>
                </c:pt>
                <c:pt idx="22">
                  <c:v>2.0667145122273745E-2</c:v>
                </c:pt>
                <c:pt idx="23">
                  <c:v>2.0802435610425607E-2</c:v>
                </c:pt>
                <c:pt idx="24">
                  <c:v>2.0937707408804629E-2</c:v>
                </c:pt>
                <c:pt idx="25">
                  <c:v>2.1072960519991746E-2</c:v>
                </c:pt>
                <c:pt idx="26">
                  <c:v>2.1208194946567671E-2</c:v>
                </c:pt>
                <c:pt idx="27">
                  <c:v>2.1343410691112674E-2</c:v>
                </c:pt>
                <c:pt idx="28">
                  <c:v>2.1478607756207246E-2</c:v>
                </c:pt>
                <c:pt idx="29">
                  <c:v>2.1613786144430991E-2</c:v>
                </c:pt>
                <c:pt idx="30">
                  <c:v>2.1748945858363622E-2</c:v>
                </c:pt>
                <c:pt idx="31">
                  <c:v>2.1884086900584521E-2</c:v>
                </c:pt>
                <c:pt idx="32">
                  <c:v>2.2019209273672735E-2</c:v>
                </c:pt>
                <c:pt idx="33">
                  <c:v>2.2154312980206869E-2</c:v>
                </c:pt>
                <c:pt idx="34">
                  <c:v>2.2289398022765528E-2</c:v>
                </c:pt>
                <c:pt idx="35">
                  <c:v>2.2424464403926647E-2</c:v>
                </c:pt>
                <c:pt idx="36">
                  <c:v>2.2559512126268055E-2</c:v>
                </c:pt>
                <c:pt idx="37">
                  <c:v>2.2694541192367135E-2</c:v>
                </c:pt>
                <c:pt idx="38">
                  <c:v>2.2829551604800935E-2</c:v>
                </c:pt>
                <c:pt idx="39">
                  <c:v>2.2964543366146506E-2</c:v>
                </c:pt>
                <c:pt idx="40">
                  <c:v>2.3099516478980009E-2</c:v>
                </c:pt>
                <c:pt idx="41">
                  <c:v>2.3234470945877717E-2</c:v>
                </c:pt>
                <c:pt idx="42">
                  <c:v>2.3369406769415235E-2</c:v>
                </c:pt>
                <c:pt idx="43">
                  <c:v>2.3504323952168171E-2</c:v>
                </c:pt>
                <c:pt idx="44">
                  <c:v>2.3639222496711354E-2</c:v>
                </c:pt>
                <c:pt idx="45">
                  <c:v>2.3774102405619724E-2</c:v>
                </c:pt>
                <c:pt idx="46">
                  <c:v>2.3908963681467554E-2</c:v>
                </c:pt>
                <c:pt idx="47">
                  <c:v>2.4043806326828898E-2</c:v>
                </c:pt>
                <c:pt idx="48">
                  <c:v>2.4178630344277252E-2</c:v>
                </c:pt>
                <c:pt idx="49">
                  <c:v>2.4313435736386335E-2</c:v>
                </c:pt>
                <c:pt idx="50">
                  <c:v>2.4448222505728756E-2</c:v>
                </c:pt>
                <c:pt idx="51">
                  <c:v>2.4582990654877346E-2</c:v>
                </c:pt>
                <c:pt idx="52">
                  <c:v>2.4717740186404269E-2</c:v>
                </c:pt>
                <c:pt idx="53">
                  <c:v>2.4852471102881579E-2</c:v>
                </c:pt>
                <c:pt idx="54">
                  <c:v>2.4987183406880664E-2</c:v>
                </c:pt>
                <c:pt idx="55">
                  <c:v>2.5121877100972911E-2</c:v>
                </c:pt>
                <c:pt idx="56">
                  <c:v>2.5256552187729042E-2</c:v>
                </c:pt>
                <c:pt idx="57">
                  <c:v>2.5391208669719667E-2</c:v>
                </c:pt>
                <c:pt idx="58">
                  <c:v>2.5525846549514841E-2</c:v>
                </c:pt>
                <c:pt idx="59">
                  <c:v>2.5660465829684398E-2</c:v>
                </c:pt>
                <c:pt idx="60">
                  <c:v>2.5795066512797948E-2</c:v>
                </c:pt>
                <c:pt idx="61">
                  <c:v>2.5929648601424327E-2</c:v>
                </c:pt>
                <c:pt idx="62">
                  <c:v>2.6064212098132478E-2</c:v>
                </c:pt>
                <c:pt idx="63">
                  <c:v>2.619875700549068E-2</c:v>
                </c:pt>
                <c:pt idx="64">
                  <c:v>2.6333283326066992E-2</c:v>
                </c:pt>
                <c:pt idx="65">
                  <c:v>2.6467791062429025E-2</c:v>
                </c:pt>
                <c:pt idx="66">
                  <c:v>2.660228021714417E-2</c:v>
                </c:pt>
                <c:pt idx="67">
                  <c:v>2.6736750792779596E-2</c:v>
                </c:pt>
                <c:pt idx="68">
                  <c:v>2.6871202791901472E-2</c:v>
                </c:pt>
                <c:pt idx="69">
                  <c:v>2.7005636217076412E-2</c:v>
                </c:pt>
                <c:pt idx="70">
                  <c:v>2.7140051070870141E-2</c:v>
                </c:pt>
                <c:pt idx="71">
                  <c:v>2.7274447355848386E-2</c:v>
                </c:pt>
                <c:pt idx="72">
                  <c:v>2.7408825074576204E-2</c:v>
                </c:pt>
                <c:pt idx="73">
                  <c:v>2.7543184229618434E-2</c:v>
                </c:pt>
                <c:pt idx="74">
                  <c:v>2.767752482353969E-2</c:v>
                </c:pt>
                <c:pt idx="75">
                  <c:v>2.7811846858903921E-2</c:v>
                </c:pt>
                <c:pt idx="76">
                  <c:v>2.7946150338275078E-2</c:v>
                </c:pt>
                <c:pt idx="77">
                  <c:v>2.8080435264216552E-2</c:v>
                </c:pt>
                <c:pt idx="78">
                  <c:v>2.8214701639291295E-2</c:v>
                </c:pt>
                <c:pt idx="79">
                  <c:v>2.8348949466062145E-2</c:v>
                </c:pt>
                <c:pt idx="80">
                  <c:v>2.8483178747091498E-2</c:v>
                </c:pt>
                <c:pt idx="81">
                  <c:v>2.8617389484941302E-2</c:v>
                </c:pt>
                <c:pt idx="82">
                  <c:v>2.8751581682173066E-2</c:v>
                </c:pt>
                <c:pt idx="83">
                  <c:v>2.8885755341348407E-2</c:v>
                </c:pt>
                <c:pt idx="84">
                  <c:v>2.9019910465028165E-2</c:v>
                </c:pt>
                <c:pt idx="85">
                  <c:v>2.9154047055772736E-2</c:v>
                </c:pt>
                <c:pt idx="86">
                  <c:v>2.9288165116142628E-2</c:v>
                </c:pt>
                <c:pt idx="87">
                  <c:v>2.9422264648697571E-2</c:v>
                </c:pt>
                <c:pt idx="88">
                  <c:v>2.9556345655997074E-2</c:v>
                </c:pt>
                <c:pt idx="89">
                  <c:v>2.9690408140600533E-2</c:v>
                </c:pt>
                <c:pt idx="90">
                  <c:v>2.9824452105066568E-2</c:v>
                </c:pt>
                <c:pt idx="91">
                  <c:v>2.9958477551953688E-2</c:v>
                </c:pt>
                <c:pt idx="92">
                  <c:v>3.009248448382007E-2</c:v>
                </c:pt>
                <c:pt idx="93">
                  <c:v>3.0226472903223556E-2</c:v>
                </c:pt>
                <c:pt idx="94">
                  <c:v>3.0360442812721322E-2</c:v>
                </c:pt>
                <c:pt idx="95">
                  <c:v>3.0494394214870546E-2</c:v>
                </c:pt>
                <c:pt idx="96">
                  <c:v>3.0628327112228071E-2</c:v>
                </c:pt>
                <c:pt idx="97">
                  <c:v>3.0762241507350074E-2</c:v>
                </c:pt>
                <c:pt idx="98">
                  <c:v>3.0896137402792734E-2</c:v>
                </c:pt>
                <c:pt idx="99">
                  <c:v>3.1030014801111339E-2</c:v>
                </c:pt>
                <c:pt idx="100">
                  <c:v>3.1163873704861622E-2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52672"/>
        <c:axId val="131054208"/>
      </c:lineChart>
      <c:lineChart>
        <c:grouping val="standard"/>
        <c:varyColors val="0"/>
        <c:ser>
          <c:idx val="0"/>
          <c:order val="1"/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'Priors for sd  - variance'!$I$21:$I$121</c:f>
              <c:numCache>
                <c:formatCode>General</c:formatCode>
                <c:ptCount val="101"/>
                <c:pt idx="0">
                  <c:v>-4.6051701859880936</c:v>
                </c:pt>
                <c:pt idx="1">
                  <c:v>-4.4670150804084505</c:v>
                </c:pt>
                <c:pt idx="2">
                  <c:v>-4.3288599748288084</c:v>
                </c:pt>
                <c:pt idx="3">
                  <c:v>-4.1907048692491653</c:v>
                </c:pt>
                <c:pt idx="4">
                  <c:v>-4.0525497636695231</c:v>
                </c:pt>
                <c:pt idx="5">
                  <c:v>-3.9143946580898801</c:v>
                </c:pt>
                <c:pt idx="6">
                  <c:v>-3.776239552510237</c:v>
                </c:pt>
                <c:pt idx="7">
                  <c:v>-3.6380844469305944</c:v>
                </c:pt>
                <c:pt idx="8">
                  <c:v>-3.4999293413509518</c:v>
                </c:pt>
                <c:pt idx="9">
                  <c:v>-3.3617742357713087</c:v>
                </c:pt>
                <c:pt idx="10">
                  <c:v>-3.2236191301916661</c:v>
                </c:pt>
                <c:pt idx="11">
                  <c:v>-3.0854640246120235</c:v>
                </c:pt>
                <c:pt idx="12">
                  <c:v>-2.9473089190323805</c:v>
                </c:pt>
                <c:pt idx="13">
                  <c:v>-2.8091538134527383</c:v>
                </c:pt>
                <c:pt idx="14">
                  <c:v>-2.6709987078730952</c:v>
                </c:pt>
                <c:pt idx="15">
                  <c:v>-2.5328436022934526</c:v>
                </c:pt>
                <c:pt idx="16">
                  <c:v>-2.39468849671381</c:v>
                </c:pt>
                <c:pt idx="17">
                  <c:v>-2.256533391134167</c:v>
                </c:pt>
                <c:pt idx="18">
                  <c:v>-2.1183782855545243</c:v>
                </c:pt>
                <c:pt idx="19">
                  <c:v>-1.9802231799748817</c:v>
                </c:pt>
                <c:pt idx="20">
                  <c:v>-1.8420680743952387</c:v>
                </c:pt>
                <c:pt idx="21">
                  <c:v>-1.7039129688155961</c:v>
                </c:pt>
                <c:pt idx="22">
                  <c:v>-1.5657578632359535</c:v>
                </c:pt>
                <c:pt idx="23">
                  <c:v>-1.4276027576563108</c:v>
                </c:pt>
                <c:pt idx="24">
                  <c:v>-1.2894476520766678</c:v>
                </c:pt>
                <c:pt idx="25">
                  <c:v>-1.1512925464970252</c:v>
                </c:pt>
                <c:pt idx="26">
                  <c:v>-1.0131374409173826</c:v>
                </c:pt>
                <c:pt idx="27">
                  <c:v>-0.8749823353377395</c:v>
                </c:pt>
                <c:pt idx="28">
                  <c:v>-0.73682722975809689</c:v>
                </c:pt>
                <c:pt idx="29">
                  <c:v>-0.59867212417845383</c:v>
                </c:pt>
                <c:pt idx="30">
                  <c:v>-0.46051701859881167</c:v>
                </c:pt>
                <c:pt idx="31">
                  <c:v>-0.32236191301916861</c:v>
                </c:pt>
                <c:pt idx="32">
                  <c:v>-0.18420680743952644</c:v>
                </c:pt>
                <c:pt idx="33">
                  <c:v>-4.6051701859883387E-2</c:v>
                </c:pt>
                <c:pt idx="34">
                  <c:v>9.2103403719759669E-2</c:v>
                </c:pt>
                <c:pt idx="35">
                  <c:v>0.23025850929940184</c:v>
                </c:pt>
                <c:pt idx="36">
                  <c:v>0.36841361487904489</c:v>
                </c:pt>
                <c:pt idx="37">
                  <c:v>0.50656872045868795</c:v>
                </c:pt>
                <c:pt idx="38">
                  <c:v>0.64472382603833012</c:v>
                </c:pt>
                <c:pt idx="39">
                  <c:v>0.78287893161797406</c:v>
                </c:pt>
                <c:pt idx="40">
                  <c:v>0.92103403719761623</c:v>
                </c:pt>
                <c:pt idx="41">
                  <c:v>1.0591891427772584</c:v>
                </c:pt>
                <c:pt idx="42">
                  <c:v>1.1973442483569015</c:v>
                </c:pt>
                <c:pt idx="43">
                  <c:v>1.3354993539365445</c:v>
                </c:pt>
                <c:pt idx="44">
                  <c:v>1.4736544595161867</c:v>
                </c:pt>
                <c:pt idx="45">
                  <c:v>1.6118095650958288</c:v>
                </c:pt>
                <c:pt idx="46">
                  <c:v>1.7499646706754719</c:v>
                </c:pt>
                <c:pt idx="47">
                  <c:v>1.8881197762551158</c:v>
                </c:pt>
                <c:pt idx="48">
                  <c:v>2.026274881834758</c:v>
                </c:pt>
                <c:pt idx="49">
                  <c:v>2.1644299874144002</c:v>
                </c:pt>
                <c:pt idx="50">
                  <c:v>2.3025850929940432</c:v>
                </c:pt>
                <c:pt idx="51">
                  <c:v>2.4407401985736863</c:v>
                </c:pt>
                <c:pt idx="52">
                  <c:v>2.5788953041533285</c:v>
                </c:pt>
                <c:pt idx="53">
                  <c:v>2.7170504097329706</c:v>
                </c:pt>
                <c:pt idx="54">
                  <c:v>2.8552055153126146</c:v>
                </c:pt>
                <c:pt idx="55">
                  <c:v>2.9933606208922576</c:v>
                </c:pt>
                <c:pt idx="56">
                  <c:v>3.1315157264718998</c:v>
                </c:pt>
                <c:pt idx="57">
                  <c:v>3.269670832051542</c:v>
                </c:pt>
                <c:pt idx="58">
                  <c:v>3.4078259376311859</c:v>
                </c:pt>
                <c:pt idx="59">
                  <c:v>3.5459810432108281</c:v>
                </c:pt>
                <c:pt idx="60">
                  <c:v>3.6841361487904702</c:v>
                </c:pt>
                <c:pt idx="61">
                  <c:v>3.8222912543701124</c:v>
                </c:pt>
                <c:pt idx="62">
                  <c:v>3.9604463599497564</c:v>
                </c:pt>
                <c:pt idx="63">
                  <c:v>4.0986014655293985</c:v>
                </c:pt>
                <c:pt idx="64">
                  <c:v>4.2367565711090407</c:v>
                </c:pt>
                <c:pt idx="65">
                  <c:v>4.3749116766886829</c:v>
                </c:pt>
                <c:pt idx="66">
                  <c:v>4.5130667822683268</c:v>
                </c:pt>
                <c:pt idx="67">
                  <c:v>4.6512218878479707</c:v>
                </c:pt>
                <c:pt idx="68">
                  <c:v>4.7893769934276129</c:v>
                </c:pt>
                <c:pt idx="69">
                  <c:v>4.9275320990072551</c:v>
                </c:pt>
                <c:pt idx="70">
                  <c:v>5.0656872045868973</c:v>
                </c:pt>
                <c:pt idx="71">
                  <c:v>5.2038423101665412</c:v>
                </c:pt>
                <c:pt idx="72">
                  <c:v>5.3419974157461834</c:v>
                </c:pt>
                <c:pt idx="73">
                  <c:v>5.4801525213258255</c:v>
                </c:pt>
                <c:pt idx="74">
                  <c:v>5.6183076269054695</c:v>
                </c:pt>
                <c:pt idx="75">
                  <c:v>5.7564627324851116</c:v>
                </c:pt>
                <c:pt idx="76">
                  <c:v>5.8946178380647538</c:v>
                </c:pt>
                <c:pt idx="77">
                  <c:v>6.032772943644396</c:v>
                </c:pt>
                <c:pt idx="78">
                  <c:v>6.1709280492240417</c:v>
                </c:pt>
                <c:pt idx="79">
                  <c:v>6.3090831548036839</c:v>
                </c:pt>
                <c:pt idx="80">
                  <c:v>6.447238260383326</c:v>
                </c:pt>
                <c:pt idx="81">
                  <c:v>6.5853933659629682</c:v>
                </c:pt>
                <c:pt idx="82">
                  <c:v>6.7235484715426104</c:v>
                </c:pt>
                <c:pt idx="83">
                  <c:v>6.8617035771222543</c:v>
                </c:pt>
                <c:pt idx="84">
                  <c:v>6.9998586827018965</c:v>
                </c:pt>
                <c:pt idx="85">
                  <c:v>7.1380137882815387</c:v>
                </c:pt>
                <c:pt idx="86">
                  <c:v>7.2761688938611826</c:v>
                </c:pt>
                <c:pt idx="87">
                  <c:v>7.4143239994408248</c:v>
                </c:pt>
                <c:pt idx="88">
                  <c:v>7.5524791050204669</c:v>
                </c:pt>
                <c:pt idx="89">
                  <c:v>7.6906342106001091</c:v>
                </c:pt>
                <c:pt idx="90">
                  <c:v>7.8287893161797513</c:v>
                </c:pt>
                <c:pt idx="91">
                  <c:v>7.9669444217593952</c:v>
                </c:pt>
                <c:pt idx="92">
                  <c:v>8.1050995273390374</c:v>
                </c:pt>
                <c:pt idx="93">
                  <c:v>8.2432546329186795</c:v>
                </c:pt>
                <c:pt idx="94">
                  <c:v>8.3814097384983253</c:v>
                </c:pt>
                <c:pt idx="95">
                  <c:v>8.5195648440779674</c:v>
                </c:pt>
                <c:pt idx="96">
                  <c:v>8.6577199496576096</c:v>
                </c:pt>
                <c:pt idx="97">
                  <c:v>8.7958750552372518</c:v>
                </c:pt>
                <c:pt idx="98">
                  <c:v>8.9340301608168939</c:v>
                </c:pt>
                <c:pt idx="99">
                  <c:v>9.0721852663965379</c:v>
                </c:pt>
                <c:pt idx="100">
                  <c:v>9.2103403719761801</c:v>
                </c:pt>
              </c:numCache>
            </c:numRef>
          </c:cat>
          <c:val>
            <c:numRef>
              <c:f>'Priors for sd  - variance'!$K$21:$K$121</c:f>
              <c:numCache>
                <c:formatCode>General</c:formatCode>
                <c:ptCount val="101"/>
                <c:pt idx="1">
                  <c:v>1.357023160639681E-4</c:v>
                </c:pt>
                <c:pt idx="2">
                  <c:v>1.3568356955484528E-4</c:v>
                </c:pt>
                <c:pt idx="3">
                  <c:v>1.3566482561411242E-4</c:v>
                </c:pt>
                <c:pt idx="4">
                  <c:v>1.3564608424443403E-4</c:v>
                </c:pt>
                <c:pt idx="5">
                  <c:v>1.3562734544791955E-4</c:v>
                </c:pt>
                <c:pt idx="6">
                  <c:v>1.3560860922601226E-4</c:v>
                </c:pt>
                <c:pt idx="7">
                  <c:v>1.3558987558015545E-4</c:v>
                </c:pt>
                <c:pt idx="8">
                  <c:v>1.3557114451201446E-4</c:v>
                </c:pt>
                <c:pt idx="9">
                  <c:v>1.3555241602192236E-4</c:v>
                </c:pt>
                <c:pt idx="10">
                  <c:v>1.3553369011143346E-4</c:v>
                </c:pt>
                <c:pt idx="11">
                  <c:v>1.3551496678054775E-4</c:v>
                </c:pt>
                <c:pt idx="12">
                  <c:v>1.3549624603026444E-4</c:v>
                </c:pt>
                <c:pt idx="13">
                  <c:v>1.3547752786080558E-4</c:v>
                </c:pt>
                <c:pt idx="14">
                  <c:v>1.3545881227261525E-4</c:v>
                </c:pt>
                <c:pt idx="15">
                  <c:v>1.3544009926591549E-4</c:v>
                </c:pt>
                <c:pt idx="16">
                  <c:v>1.3542138884070631E-4</c:v>
                </c:pt>
                <c:pt idx="17">
                  <c:v>1.354026809974318E-4</c:v>
                </c:pt>
                <c:pt idx="18">
                  <c:v>1.3538397573564787E-4</c:v>
                </c:pt>
                <c:pt idx="19">
                  <c:v>1.353652730557986E-4</c:v>
                </c:pt>
                <c:pt idx="20">
                  <c:v>1.3534657295755093E-4</c:v>
                </c:pt>
                <c:pt idx="21">
                  <c:v>1.3532787544090485E-4</c:v>
                </c:pt>
                <c:pt idx="22">
                  <c:v>1.3530918050563834E-4</c:v>
                </c:pt>
                <c:pt idx="23">
                  <c:v>1.352904881518624E-4</c:v>
                </c:pt>
                <c:pt idx="24">
                  <c:v>1.3527179837902192E-4</c:v>
                </c:pt>
                <c:pt idx="25">
                  <c:v>1.3525311118711691E-4</c:v>
                </c:pt>
                <c:pt idx="26">
                  <c:v>1.3523442657592533E-4</c:v>
                </c:pt>
                <c:pt idx="27">
                  <c:v>1.3521574454500307E-4</c:v>
                </c:pt>
                <c:pt idx="28">
                  <c:v>1.3519706509457219E-4</c:v>
                </c:pt>
                <c:pt idx="29">
                  <c:v>1.3517838822374451E-4</c:v>
                </c:pt>
                <c:pt idx="30">
                  <c:v>1.3515971393263104E-4</c:v>
                </c:pt>
                <c:pt idx="31">
                  <c:v>1.3514104222089873E-4</c:v>
                </c:pt>
                <c:pt idx="32">
                  <c:v>1.3512237308821451E-4</c:v>
                </c:pt>
                <c:pt idx="33">
                  <c:v>1.3510370653413428E-4</c:v>
                </c:pt>
                <c:pt idx="34">
                  <c:v>1.3508504255865805E-4</c:v>
                </c:pt>
                <c:pt idx="35">
                  <c:v>1.3506638116111969E-4</c:v>
                </c:pt>
                <c:pt idx="36">
                  <c:v>1.3504772234140816E-4</c:v>
                </c:pt>
                <c:pt idx="37">
                  <c:v>1.3502906609907939E-4</c:v>
                </c:pt>
                <c:pt idx="38">
                  <c:v>1.350104124338003E-4</c:v>
                </c:pt>
                <c:pt idx="39">
                  <c:v>1.3499176134557089E-4</c:v>
                </c:pt>
                <c:pt idx="40">
                  <c:v>1.34973112833503E-4</c:v>
                </c:pt>
                <c:pt idx="41">
                  <c:v>1.3495446689770763E-4</c:v>
                </c:pt>
                <c:pt idx="42">
                  <c:v>1.3493582353751865E-4</c:v>
                </c:pt>
                <c:pt idx="43">
                  <c:v>1.3491718275293607E-4</c:v>
                </c:pt>
                <c:pt idx="44">
                  <c:v>1.3489854454318273E-4</c:v>
                </c:pt>
                <c:pt idx="45">
                  <c:v>1.3487990890836965E-4</c:v>
                </c:pt>
                <c:pt idx="46">
                  <c:v>1.348612758478307E-4</c:v>
                </c:pt>
                <c:pt idx="47">
                  <c:v>1.3484264536134383E-4</c:v>
                </c:pt>
                <c:pt idx="48">
                  <c:v>1.3482401744835393E-4</c:v>
                </c:pt>
                <c:pt idx="49">
                  <c:v>1.3480539210908304E-4</c:v>
                </c:pt>
                <c:pt idx="50">
                  <c:v>1.3478676934242095E-4</c:v>
                </c:pt>
                <c:pt idx="51">
                  <c:v>1.347681491485897E-4</c:v>
                </c:pt>
                <c:pt idx="52">
                  <c:v>1.3474953152692315E-4</c:v>
                </c:pt>
                <c:pt idx="53">
                  <c:v>1.3473091647731028E-4</c:v>
                </c:pt>
                <c:pt idx="54">
                  <c:v>1.3471230399908496E-4</c:v>
                </c:pt>
                <c:pt idx="55">
                  <c:v>1.3469369409224718E-4</c:v>
                </c:pt>
                <c:pt idx="56">
                  <c:v>1.3467508675613082E-4</c:v>
                </c:pt>
                <c:pt idx="57">
                  <c:v>1.3465648199062485E-4</c:v>
                </c:pt>
                <c:pt idx="58">
                  <c:v>1.3463787979517416E-4</c:v>
                </c:pt>
                <c:pt idx="59">
                  <c:v>1.3461928016955671E-4</c:v>
                </c:pt>
                <c:pt idx="60">
                  <c:v>1.3460068311355045E-4</c:v>
                </c:pt>
                <c:pt idx="61">
                  <c:v>1.3458208862637822E-4</c:v>
                </c:pt>
                <c:pt idx="62">
                  <c:v>1.3456349670815104E-4</c:v>
                </c:pt>
                <c:pt idx="63">
                  <c:v>1.3454490735820279E-4</c:v>
                </c:pt>
                <c:pt idx="64">
                  <c:v>1.3452632057631142E-4</c:v>
                </c:pt>
                <c:pt idx="65">
                  <c:v>1.3450773636203284E-4</c:v>
                </c:pt>
                <c:pt idx="66">
                  <c:v>1.34489154715145E-4</c:v>
                </c:pt>
                <c:pt idx="67">
                  <c:v>1.3447057563542586E-4</c:v>
                </c:pt>
                <c:pt idx="68">
                  <c:v>1.3445199912187622E-4</c:v>
                </c:pt>
                <c:pt idx="69">
                  <c:v>1.3443342517494017E-4</c:v>
                </c:pt>
                <c:pt idx="70">
                  <c:v>1.3441485379372953E-4</c:v>
                </c:pt>
                <c:pt idx="71">
                  <c:v>1.343962849782443E-4</c:v>
                </c:pt>
                <c:pt idx="72">
                  <c:v>1.3437771872781834E-4</c:v>
                </c:pt>
                <c:pt idx="73">
                  <c:v>1.3435915504222962E-4</c:v>
                </c:pt>
                <c:pt idx="74">
                  <c:v>1.3434059392125608E-4</c:v>
                </c:pt>
                <c:pt idx="75">
                  <c:v>1.343220353642316E-4</c:v>
                </c:pt>
                <c:pt idx="76">
                  <c:v>1.3430347937115616E-4</c:v>
                </c:pt>
                <c:pt idx="77">
                  <c:v>1.3428492594147468E-4</c:v>
                </c:pt>
                <c:pt idx="78">
                  <c:v>1.3426637507474304E-4</c:v>
                </c:pt>
                <c:pt idx="79">
                  <c:v>1.3424782677085023E-4</c:v>
                </c:pt>
                <c:pt idx="80">
                  <c:v>1.3422928102935217E-4</c:v>
                </c:pt>
                <c:pt idx="81">
                  <c:v>1.3421073784980475E-4</c:v>
                </c:pt>
                <c:pt idx="82">
                  <c:v>1.341921972317639E-4</c:v>
                </c:pt>
                <c:pt idx="83">
                  <c:v>1.3417365917534063E-4</c:v>
                </c:pt>
                <c:pt idx="84">
                  <c:v>1.3415512367975779E-4</c:v>
                </c:pt>
                <c:pt idx="85">
                  <c:v>1.3413659074457129E-4</c:v>
                </c:pt>
                <c:pt idx="86">
                  <c:v>1.3411806036989216E-4</c:v>
                </c:pt>
                <c:pt idx="87">
                  <c:v>1.3409953255494322E-4</c:v>
                </c:pt>
                <c:pt idx="88">
                  <c:v>1.3408100729950245E-4</c:v>
                </c:pt>
                <c:pt idx="89">
                  <c:v>1.3406248460345882E-4</c:v>
                </c:pt>
                <c:pt idx="90">
                  <c:v>1.3404396446603517E-4</c:v>
                </c:pt>
                <c:pt idx="91">
                  <c:v>1.3402544688712048E-4</c:v>
                </c:pt>
                <c:pt idx="92">
                  <c:v>1.3400693186638168E-4</c:v>
                </c:pt>
                <c:pt idx="93">
                  <c:v>1.3398841940348571E-4</c:v>
                </c:pt>
                <c:pt idx="94">
                  <c:v>1.3396990949776644E-4</c:v>
                </c:pt>
                <c:pt idx="95">
                  <c:v>1.3395140214922385E-4</c:v>
                </c:pt>
                <c:pt idx="96">
                  <c:v>1.3393289735752489E-4</c:v>
                </c:pt>
                <c:pt idx="97">
                  <c:v>1.3391439512200343E-4</c:v>
                </c:pt>
                <c:pt idx="98">
                  <c:v>1.3389589544265945E-4</c:v>
                </c:pt>
                <c:pt idx="99">
                  <c:v>1.3387739831860479E-4</c:v>
                </c:pt>
                <c:pt idx="100">
                  <c:v>1.3385890375028353E-4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64576"/>
        <c:axId val="131066112"/>
      </c:lineChart>
      <c:catAx>
        <c:axId val="1310526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054208"/>
        <c:crosses val="autoZero"/>
        <c:auto val="0"/>
        <c:lblAlgn val="ctr"/>
        <c:lblOffset val="100"/>
        <c:tickLblSkip val="17"/>
        <c:tickMarkSkip val="1"/>
        <c:noMultiLvlLbl val="0"/>
      </c:catAx>
      <c:valAx>
        <c:axId val="131054208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  <a:r>
                  <a:t>Cumulative density</a:t>
                </a:r>
              </a:p>
            </c:rich>
          </c:tx>
          <c:layout>
            <c:manualLayout>
              <c:xMode val="edge"/>
              <c:yMode val="edge"/>
              <c:x val="7.1111419754426017E-2"/>
              <c:y val="0.356707848090713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052672"/>
        <c:crosses val="autoZero"/>
        <c:crossBetween val="between"/>
      </c:valAx>
      <c:catAx>
        <c:axId val="131064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1066112"/>
        <c:crosses val="autoZero"/>
        <c:auto val="0"/>
        <c:lblAlgn val="ctr"/>
        <c:lblOffset val="100"/>
        <c:noMultiLvlLbl val="0"/>
      </c:catAx>
      <c:valAx>
        <c:axId val="131066112"/>
        <c:scaling>
          <c:orientation val="minMax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  <a:r>
                  <a:t>Prob density</a:t>
                </a:r>
              </a:p>
            </c:rich>
          </c:tx>
          <c:layout>
            <c:manualLayout>
              <c:xMode val="edge"/>
              <c:yMode val="edge"/>
              <c:x val="0.84000364584915732"/>
              <c:y val="0.41158597856620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064576"/>
        <c:crosses val="max"/>
        <c:crossBetween val="between"/>
      </c:valAx>
      <c:spPr>
        <a:solidFill>
          <a:srgbClr val="E3E3E3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Precision</a:t>
            </a:r>
          </a:p>
        </c:rich>
      </c:tx>
      <c:layout>
        <c:manualLayout>
          <c:xMode val="edge"/>
          <c:yMode val="edge"/>
          <c:x val="0.36521739130434783"/>
          <c:y val="3.5143824792558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391304347826084"/>
          <c:y val="0.19169358977758988"/>
          <c:w val="0.40869565217391307"/>
          <c:h val="0.57508076933276964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'Priors for sd  - variance'!$L$21:$L$121</c:f>
              <c:numCache>
                <c:formatCode>General</c:formatCode>
                <c:ptCount val="101"/>
                <c:pt idx="0">
                  <c:v>100</c:v>
                </c:pt>
                <c:pt idx="1">
                  <c:v>99.000000999999997</c:v>
                </c:pt>
                <c:pt idx="2">
                  <c:v>98.000001999999995</c:v>
                </c:pt>
                <c:pt idx="3">
                  <c:v>97.000003000000007</c:v>
                </c:pt>
                <c:pt idx="4">
                  <c:v>96.000004000000004</c:v>
                </c:pt>
                <c:pt idx="5">
                  <c:v>95.000005000000002</c:v>
                </c:pt>
                <c:pt idx="6">
                  <c:v>94.000005999999999</c:v>
                </c:pt>
                <c:pt idx="7">
                  <c:v>93.000006999999997</c:v>
                </c:pt>
                <c:pt idx="8">
                  <c:v>92.000007999999994</c:v>
                </c:pt>
                <c:pt idx="9">
                  <c:v>91.000009000000006</c:v>
                </c:pt>
                <c:pt idx="10">
                  <c:v>90.000010000000003</c:v>
                </c:pt>
                <c:pt idx="11">
                  <c:v>89.000011000000001</c:v>
                </c:pt>
                <c:pt idx="12">
                  <c:v>88.000011999999998</c:v>
                </c:pt>
                <c:pt idx="13">
                  <c:v>87.000012999999996</c:v>
                </c:pt>
                <c:pt idx="14">
                  <c:v>86.000013999999993</c:v>
                </c:pt>
                <c:pt idx="15">
                  <c:v>85.000015000000005</c:v>
                </c:pt>
                <c:pt idx="16">
                  <c:v>84.000016000000002</c:v>
                </c:pt>
                <c:pt idx="17">
                  <c:v>83.000017</c:v>
                </c:pt>
                <c:pt idx="18">
                  <c:v>82.000017999999997</c:v>
                </c:pt>
                <c:pt idx="19">
                  <c:v>81.000018999999995</c:v>
                </c:pt>
                <c:pt idx="20">
                  <c:v>80.000020000000006</c:v>
                </c:pt>
                <c:pt idx="21">
                  <c:v>79.000021000000004</c:v>
                </c:pt>
                <c:pt idx="22">
                  <c:v>78.000022000000001</c:v>
                </c:pt>
                <c:pt idx="23">
                  <c:v>77.000022999999999</c:v>
                </c:pt>
                <c:pt idx="24">
                  <c:v>76.000023999999996</c:v>
                </c:pt>
                <c:pt idx="25">
                  <c:v>75.000024999999994</c:v>
                </c:pt>
                <c:pt idx="26">
                  <c:v>74.000026000000005</c:v>
                </c:pt>
                <c:pt idx="27">
                  <c:v>73.000027000000003</c:v>
                </c:pt>
                <c:pt idx="28">
                  <c:v>72.000028</c:v>
                </c:pt>
                <c:pt idx="29">
                  <c:v>71.000028999999998</c:v>
                </c:pt>
                <c:pt idx="30">
                  <c:v>70.00003000000001</c:v>
                </c:pt>
                <c:pt idx="31">
                  <c:v>69.000031000000007</c:v>
                </c:pt>
                <c:pt idx="32">
                  <c:v>68.000032000000004</c:v>
                </c:pt>
                <c:pt idx="33">
                  <c:v>67.000033000000002</c:v>
                </c:pt>
                <c:pt idx="34">
                  <c:v>66.000033999999999</c:v>
                </c:pt>
                <c:pt idx="35">
                  <c:v>65.000034999999997</c:v>
                </c:pt>
                <c:pt idx="36">
                  <c:v>64.000035999999994</c:v>
                </c:pt>
                <c:pt idx="37">
                  <c:v>63.000036999999999</c:v>
                </c:pt>
                <c:pt idx="38">
                  <c:v>62.000037999999996</c:v>
                </c:pt>
                <c:pt idx="39">
                  <c:v>61.000039000000001</c:v>
                </c:pt>
                <c:pt idx="40">
                  <c:v>60.000039999999998</c:v>
                </c:pt>
                <c:pt idx="41">
                  <c:v>59.000041000000003</c:v>
                </c:pt>
                <c:pt idx="42">
                  <c:v>58.000042000000001</c:v>
                </c:pt>
                <c:pt idx="43">
                  <c:v>57.000043000000005</c:v>
                </c:pt>
                <c:pt idx="44">
                  <c:v>56.000043999999995</c:v>
                </c:pt>
                <c:pt idx="45">
                  <c:v>55.000045</c:v>
                </c:pt>
                <c:pt idx="46">
                  <c:v>54.000046000000005</c:v>
                </c:pt>
                <c:pt idx="47">
                  <c:v>53.000047000000002</c:v>
                </c:pt>
                <c:pt idx="48">
                  <c:v>52.000048000000007</c:v>
                </c:pt>
                <c:pt idx="49">
                  <c:v>51.000048999999997</c:v>
                </c:pt>
                <c:pt idx="50">
                  <c:v>50.000050000000002</c:v>
                </c:pt>
                <c:pt idx="51">
                  <c:v>49.000051000000006</c:v>
                </c:pt>
                <c:pt idx="52">
                  <c:v>48.000052000000004</c:v>
                </c:pt>
                <c:pt idx="53">
                  <c:v>47.000053000000001</c:v>
                </c:pt>
                <c:pt idx="54">
                  <c:v>46.000053999999999</c:v>
                </c:pt>
                <c:pt idx="55">
                  <c:v>45.000055000000003</c:v>
                </c:pt>
                <c:pt idx="56">
                  <c:v>44.000056000000001</c:v>
                </c:pt>
                <c:pt idx="57">
                  <c:v>43.000057000000005</c:v>
                </c:pt>
                <c:pt idx="58">
                  <c:v>42.000057999999996</c:v>
                </c:pt>
                <c:pt idx="59">
                  <c:v>41.000059</c:v>
                </c:pt>
                <c:pt idx="60">
                  <c:v>40.000060000000005</c:v>
                </c:pt>
                <c:pt idx="61">
                  <c:v>39.000061000000002</c:v>
                </c:pt>
                <c:pt idx="62">
                  <c:v>38.000062</c:v>
                </c:pt>
                <c:pt idx="63">
                  <c:v>37.000062999999997</c:v>
                </c:pt>
                <c:pt idx="64">
                  <c:v>36.000064000000002</c:v>
                </c:pt>
                <c:pt idx="65">
                  <c:v>35.000065000000006</c:v>
                </c:pt>
                <c:pt idx="66">
                  <c:v>34.000066000000004</c:v>
                </c:pt>
                <c:pt idx="67">
                  <c:v>33.000067000000001</c:v>
                </c:pt>
                <c:pt idx="68">
                  <c:v>32.000067999999999</c:v>
                </c:pt>
                <c:pt idx="69">
                  <c:v>31.000068999999996</c:v>
                </c:pt>
                <c:pt idx="70">
                  <c:v>30.000070000000008</c:v>
                </c:pt>
                <c:pt idx="71">
                  <c:v>29.000070999999991</c:v>
                </c:pt>
                <c:pt idx="72">
                  <c:v>28.000072000000003</c:v>
                </c:pt>
                <c:pt idx="73">
                  <c:v>27.000073</c:v>
                </c:pt>
                <c:pt idx="74">
                  <c:v>26.000073999999998</c:v>
                </c:pt>
                <c:pt idx="75">
                  <c:v>25.00007500000001</c:v>
                </c:pt>
                <c:pt idx="76">
                  <c:v>24.000075999999993</c:v>
                </c:pt>
                <c:pt idx="77">
                  <c:v>23.000077000000005</c:v>
                </c:pt>
                <c:pt idx="78">
                  <c:v>22.000078000000002</c:v>
                </c:pt>
                <c:pt idx="79">
                  <c:v>21.000078999999999</c:v>
                </c:pt>
                <c:pt idx="80">
                  <c:v>20.000079999999997</c:v>
                </c:pt>
                <c:pt idx="81">
                  <c:v>19.000080999999994</c:v>
                </c:pt>
                <c:pt idx="82">
                  <c:v>18.000082000000006</c:v>
                </c:pt>
                <c:pt idx="83">
                  <c:v>17.000082999999989</c:v>
                </c:pt>
                <c:pt idx="84">
                  <c:v>16.000084000000001</c:v>
                </c:pt>
                <c:pt idx="85">
                  <c:v>15.000084999999999</c:v>
                </c:pt>
                <c:pt idx="86">
                  <c:v>14.00008600000001</c:v>
                </c:pt>
                <c:pt idx="87">
                  <c:v>13.000087000000008</c:v>
                </c:pt>
                <c:pt idx="88">
                  <c:v>12.000087999999991</c:v>
                </c:pt>
                <c:pt idx="89">
                  <c:v>11.000089000000003</c:v>
                </c:pt>
                <c:pt idx="90">
                  <c:v>10.00009</c:v>
                </c:pt>
                <c:pt idx="91">
                  <c:v>9.0000910000000118</c:v>
                </c:pt>
                <c:pt idx="92">
                  <c:v>8.0000920000000093</c:v>
                </c:pt>
                <c:pt idx="93">
                  <c:v>7.0000929999999926</c:v>
                </c:pt>
                <c:pt idx="94">
                  <c:v>6.0000940000000043</c:v>
                </c:pt>
                <c:pt idx="95">
                  <c:v>5.0000950000000017</c:v>
                </c:pt>
                <c:pt idx="96">
                  <c:v>4.0000960000000134</c:v>
                </c:pt>
                <c:pt idx="97">
                  <c:v>3.0000970000000109</c:v>
                </c:pt>
                <c:pt idx="98">
                  <c:v>2.0000979999999942</c:v>
                </c:pt>
                <c:pt idx="99">
                  <c:v>1.0000990000000058</c:v>
                </c:pt>
                <c:pt idx="100">
                  <c:v>1.0000000000331966E-4</c:v>
                </c:pt>
              </c:numCache>
            </c:numRef>
          </c:cat>
          <c:val>
            <c:numRef>
              <c:f>'Priors for sd  - variance'!$M$21:$M$121</c:f>
              <c:numCache>
                <c:formatCode>General</c:formatCode>
                <c:ptCount val="101"/>
                <c:pt idx="0">
                  <c:v>1.76860206461531E-2</c:v>
                </c:pt>
                <c:pt idx="1">
                  <c:v>1.7695893171927546E-2</c:v>
                </c:pt>
                <c:pt idx="2">
                  <c:v>1.7705865827264744E-2</c:v>
                </c:pt>
                <c:pt idx="3">
                  <c:v>1.7715940665118168E-2</c:v>
                </c:pt>
                <c:pt idx="4">
                  <c:v>1.77261198022447E-2</c:v>
                </c:pt>
                <c:pt idx="5">
                  <c:v>1.7736405421875379E-2</c:v>
                </c:pt>
                <c:pt idx="6">
                  <c:v>1.7746799776529709E-2</c:v>
                </c:pt>
                <c:pt idx="7">
                  <c:v>1.7757305190978623E-2</c:v>
                </c:pt>
                <c:pt idx="8">
                  <c:v>1.7767924065367979E-2</c:v>
                </c:pt>
                <c:pt idx="9">
                  <c:v>1.7778658878513598E-2</c:v>
                </c:pt>
                <c:pt idx="10">
                  <c:v>1.7789512191377144E-2</c:v>
                </c:pt>
                <c:pt idx="11">
                  <c:v>1.780048665073708E-2</c:v>
                </c:pt>
                <c:pt idx="12">
                  <c:v>1.7811584993066454E-2</c:v>
                </c:pt>
                <c:pt idx="13">
                  <c:v>1.7822810048631954E-2</c:v>
                </c:pt>
                <c:pt idx="14">
                  <c:v>1.7834164745831216E-2</c:v>
                </c:pt>
                <c:pt idx="15">
                  <c:v>1.7845652115781929E-2</c:v>
                </c:pt>
                <c:pt idx="16">
                  <c:v>1.785727529718395E-2</c:v>
                </c:pt>
                <c:pt idx="17">
                  <c:v>1.7869037541471511E-2</c:v>
                </c:pt>
                <c:pt idx="18">
                  <c:v>1.7880942218278517E-2</c:v>
                </c:pt>
                <c:pt idx="19">
                  <c:v>1.7892992821237907E-2</c:v>
                </c:pt>
                <c:pt idx="20">
                  <c:v>1.7905192974142947E-2</c:v>
                </c:pt>
                <c:pt idx="21">
                  <c:v>1.7917546437493659E-2</c:v>
                </c:pt>
                <c:pt idx="22">
                  <c:v>1.793005711546225E-2</c:v>
                </c:pt>
                <c:pt idx="23">
                  <c:v>1.7942729063307183E-2</c:v>
                </c:pt>
                <c:pt idx="24">
                  <c:v>1.7955566495270969E-2</c:v>
                </c:pt>
                <c:pt idx="25">
                  <c:v>1.7968573793001985E-2</c:v>
                </c:pt>
                <c:pt idx="26">
                  <c:v>1.7981755514541065E-2</c:v>
                </c:pt>
                <c:pt idx="27">
                  <c:v>1.7995116403919154E-2</c:v>
                </c:pt>
                <c:pt idx="28">
                  <c:v>1.8008661401417214E-2</c:v>
                </c:pt>
                <c:pt idx="29">
                  <c:v>1.8022395654542889E-2</c:v>
                </c:pt>
                <c:pt idx="30">
                  <c:v>1.803632452978654E-2</c:v>
                </c:pt>
                <c:pt idx="31">
                  <c:v>1.805045362522173E-2</c:v>
                </c:pt>
                <c:pt idx="32">
                  <c:v>1.806478878402662E-2</c:v>
                </c:pt>
                <c:pt idx="33">
                  <c:v>1.8079336109005473E-2</c:v>
                </c:pt>
                <c:pt idx="34">
                  <c:v>1.8094101978203603E-2</c:v>
                </c:pt>
                <c:pt idx="35">
                  <c:v>1.8109093061712267E-2</c:v>
                </c:pt>
                <c:pt idx="36">
                  <c:v>1.8124316339777846E-2</c:v>
                </c:pt>
                <c:pt idx="37">
                  <c:v>1.8139779122335442E-2</c:v>
                </c:pt>
                <c:pt idx="38">
                  <c:v>1.8155489070106334E-2</c:v>
                </c:pt>
                <c:pt idx="39">
                  <c:v>1.8171454217409178E-2</c:v>
                </c:pt>
                <c:pt idx="40">
                  <c:v>1.8187682996857357E-2</c:v>
                </c:pt>
                <c:pt idx="41">
                  <c:v>1.820418426613124E-2</c:v>
                </c:pt>
                <c:pt idx="42">
                  <c:v>1.8220967337038374E-2</c:v>
                </c:pt>
                <c:pt idx="43">
                  <c:v>1.8238042007099997E-2</c:v>
                </c:pt>
                <c:pt idx="44">
                  <c:v>1.8255418593934536E-2</c:v>
                </c:pt>
                <c:pt idx="45">
                  <c:v>1.8273107972735625E-2</c:v>
                </c:pt>
                <c:pt idx="46">
                  <c:v>1.8291121617191264E-2</c:v>
                </c:pt>
                <c:pt idx="47">
                  <c:v>1.8309471644224917E-2</c:v>
                </c:pt>
                <c:pt idx="48">
                  <c:v>1.8328170862998316E-2</c:v>
                </c:pt>
                <c:pt idx="49">
                  <c:v>1.8347232828672011E-2</c:v>
                </c:pt>
                <c:pt idx="50">
                  <c:v>1.8366671901487663E-2</c:v>
                </c:pt>
                <c:pt idx="51">
                  <c:v>1.8386503311819347E-2</c:v>
                </c:pt>
                <c:pt idx="52">
                  <c:v>1.8406743231929701E-2</c:v>
                </c:pt>
                <c:pt idx="53">
                  <c:v>1.8427408855280714E-2</c:v>
                </c:pt>
                <c:pt idx="54">
                  <c:v>1.8448518484371679E-2</c:v>
                </c:pt>
                <c:pt idx="55">
                  <c:v>1.8470091628230323E-2</c:v>
                </c:pt>
                <c:pt idx="56">
                  <c:v>1.8492149110857614E-2</c:v>
                </c:pt>
                <c:pt idx="57">
                  <c:v>1.8514713192139598E-2</c:v>
                </c:pt>
                <c:pt idx="58">
                  <c:v>1.8537807702982079E-2</c:v>
                </c:pt>
                <c:pt idx="59">
                  <c:v>1.8561458196730385E-2</c:v>
                </c:pt>
                <c:pt idx="60">
                  <c:v>1.8585692119282848E-2</c:v>
                </c:pt>
                <c:pt idx="61">
                  <c:v>1.8610539000738724E-2</c:v>
                </c:pt>
                <c:pt idx="62">
                  <c:v>1.8636030671940862E-2</c:v>
                </c:pt>
                <c:pt idx="63">
                  <c:v>1.8662201509890508E-2</c:v>
                </c:pt>
                <c:pt idx="64">
                  <c:v>1.8689088716787539E-2</c:v>
                </c:pt>
                <c:pt idx="65">
                  <c:v>1.8716732638378142E-2</c:v>
                </c:pt>
                <c:pt idx="66">
                  <c:v>1.8745177128446588E-2</c:v>
                </c:pt>
                <c:pt idx="67">
                  <c:v>1.8774469967720697E-2</c:v>
                </c:pt>
                <c:pt idx="68">
                  <c:v>1.8804663347237849E-2</c:v>
                </c:pt>
                <c:pt idx="69">
                  <c:v>1.8835814428456166E-2</c:v>
                </c:pt>
                <c:pt idx="70">
                  <c:v>1.8867985995210779E-2</c:v>
                </c:pt>
                <c:pt idx="71">
                  <c:v>1.8901247216208006E-2</c:v>
                </c:pt>
                <c:pt idx="72">
                  <c:v>1.8935674541334047E-2</c:v>
                </c:pt>
                <c:pt idx="73">
                  <c:v>1.8971352760995153E-2</c:v>
                </c:pt>
                <c:pt idx="74">
                  <c:v>1.9008376265415849E-2</c:v>
                </c:pt>
                <c:pt idx="75">
                  <c:v>1.9046850550980321E-2</c:v>
                </c:pt>
                <c:pt idx="76">
                  <c:v>1.9086894034152424E-2</c:v>
                </c:pt>
                <c:pt idx="77">
                  <c:v>1.9128640251567575E-2</c:v>
                </c:pt>
                <c:pt idx="78">
                  <c:v>1.9172240549360398E-2</c:v>
                </c:pt>
                <c:pt idx="79">
                  <c:v>1.9217867398383381E-2</c:v>
                </c:pt>
                <c:pt idx="80">
                  <c:v>1.9265718518695074E-2</c:v>
                </c:pt>
                <c:pt idx="81">
                  <c:v>1.9316022062604521E-2</c:v>
                </c:pt>
                <c:pt idx="82">
                  <c:v>1.9369043200031522E-2</c:v>
                </c:pt>
                <c:pt idx="83">
                  <c:v>1.9425092587667336E-2</c:v>
                </c:pt>
                <c:pt idx="84">
                  <c:v>1.9484537408073099E-2</c:v>
                </c:pt>
                <c:pt idx="85">
                  <c:v>1.9547815975376137E-2</c:v>
                </c:pt>
                <c:pt idx="86">
                  <c:v>1.9615457386532142E-2</c:v>
                </c:pt>
                <c:pt idx="87">
                  <c:v>1.9688108466123344E-2</c:v>
                </c:pt>
                <c:pt idx="88">
                  <c:v>1.9766571515573483E-2</c:v>
                </c:pt>
                <c:pt idx="89">
                  <c:v>1.9851858522772492E-2</c:v>
                </c:pt>
                <c:pt idx="90">
                  <c:v>1.9945271275616072E-2</c:v>
                </c:pt>
                <c:pt idx="91">
                  <c:v>2.0048523818761432E-2</c:v>
                </c:pt>
                <c:pt idx="92">
                  <c:v>2.0163937320365588E-2</c:v>
                </c:pt>
                <c:pt idx="93">
                  <c:v>2.0294765709649387E-2</c:v>
                </c:pt>
                <c:pt idx="94">
                  <c:v>2.0445773965718006E-2</c:v>
                </c:pt>
                <c:pt idx="95">
                  <c:v>2.0624348272780813E-2</c:v>
                </c:pt>
                <c:pt idx="96">
                  <c:v>2.0842860356765414E-2</c:v>
                </c:pt>
                <c:pt idx="97">
                  <c:v>2.1124497640675699E-2</c:v>
                </c:pt>
                <c:pt idx="98">
                  <c:v>2.1521300741002891E-2</c:v>
                </c:pt>
                <c:pt idx="99">
                  <c:v>2.2199246603895828E-2</c:v>
                </c:pt>
                <c:pt idx="100">
                  <c:v>3.1163873704829537E-2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55264"/>
        <c:axId val="133756800"/>
      </c:lineChart>
      <c:lineChart>
        <c:grouping val="standard"/>
        <c:varyColors val="0"/>
        <c:ser>
          <c:idx val="0"/>
          <c:order val="1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'Priors for sd  - variance'!$L$21:$L$121</c:f>
              <c:numCache>
                <c:formatCode>General</c:formatCode>
                <c:ptCount val="101"/>
                <c:pt idx="0">
                  <c:v>100</c:v>
                </c:pt>
                <c:pt idx="1">
                  <c:v>99.000000999999997</c:v>
                </c:pt>
                <c:pt idx="2">
                  <c:v>98.000001999999995</c:v>
                </c:pt>
                <c:pt idx="3">
                  <c:v>97.000003000000007</c:v>
                </c:pt>
                <c:pt idx="4">
                  <c:v>96.000004000000004</c:v>
                </c:pt>
                <c:pt idx="5">
                  <c:v>95.000005000000002</c:v>
                </c:pt>
                <c:pt idx="6">
                  <c:v>94.000005999999999</c:v>
                </c:pt>
                <c:pt idx="7">
                  <c:v>93.000006999999997</c:v>
                </c:pt>
                <c:pt idx="8">
                  <c:v>92.000007999999994</c:v>
                </c:pt>
                <c:pt idx="9">
                  <c:v>91.000009000000006</c:v>
                </c:pt>
                <c:pt idx="10">
                  <c:v>90.000010000000003</c:v>
                </c:pt>
                <c:pt idx="11">
                  <c:v>89.000011000000001</c:v>
                </c:pt>
                <c:pt idx="12">
                  <c:v>88.000011999999998</c:v>
                </c:pt>
                <c:pt idx="13">
                  <c:v>87.000012999999996</c:v>
                </c:pt>
                <c:pt idx="14">
                  <c:v>86.000013999999993</c:v>
                </c:pt>
                <c:pt idx="15">
                  <c:v>85.000015000000005</c:v>
                </c:pt>
                <c:pt idx="16">
                  <c:v>84.000016000000002</c:v>
                </c:pt>
                <c:pt idx="17">
                  <c:v>83.000017</c:v>
                </c:pt>
                <c:pt idx="18">
                  <c:v>82.000017999999997</c:v>
                </c:pt>
                <c:pt idx="19">
                  <c:v>81.000018999999995</c:v>
                </c:pt>
                <c:pt idx="20">
                  <c:v>80.000020000000006</c:v>
                </c:pt>
                <c:pt idx="21">
                  <c:v>79.000021000000004</c:v>
                </c:pt>
                <c:pt idx="22">
                  <c:v>78.000022000000001</c:v>
                </c:pt>
                <c:pt idx="23">
                  <c:v>77.000022999999999</c:v>
                </c:pt>
                <c:pt idx="24">
                  <c:v>76.000023999999996</c:v>
                </c:pt>
                <c:pt idx="25">
                  <c:v>75.000024999999994</c:v>
                </c:pt>
                <c:pt idx="26">
                  <c:v>74.000026000000005</c:v>
                </c:pt>
                <c:pt idx="27">
                  <c:v>73.000027000000003</c:v>
                </c:pt>
                <c:pt idx="28">
                  <c:v>72.000028</c:v>
                </c:pt>
                <c:pt idx="29">
                  <c:v>71.000028999999998</c:v>
                </c:pt>
                <c:pt idx="30">
                  <c:v>70.00003000000001</c:v>
                </c:pt>
                <c:pt idx="31">
                  <c:v>69.000031000000007</c:v>
                </c:pt>
                <c:pt idx="32">
                  <c:v>68.000032000000004</c:v>
                </c:pt>
                <c:pt idx="33">
                  <c:v>67.000033000000002</c:v>
                </c:pt>
                <c:pt idx="34">
                  <c:v>66.000033999999999</c:v>
                </c:pt>
                <c:pt idx="35">
                  <c:v>65.000034999999997</c:v>
                </c:pt>
                <c:pt idx="36">
                  <c:v>64.000035999999994</c:v>
                </c:pt>
                <c:pt idx="37">
                  <c:v>63.000036999999999</c:v>
                </c:pt>
                <c:pt idx="38">
                  <c:v>62.000037999999996</c:v>
                </c:pt>
                <c:pt idx="39">
                  <c:v>61.000039000000001</c:v>
                </c:pt>
                <c:pt idx="40">
                  <c:v>60.000039999999998</c:v>
                </c:pt>
                <c:pt idx="41">
                  <c:v>59.000041000000003</c:v>
                </c:pt>
                <c:pt idx="42">
                  <c:v>58.000042000000001</c:v>
                </c:pt>
                <c:pt idx="43">
                  <c:v>57.000043000000005</c:v>
                </c:pt>
                <c:pt idx="44">
                  <c:v>56.000043999999995</c:v>
                </c:pt>
                <c:pt idx="45">
                  <c:v>55.000045</c:v>
                </c:pt>
                <c:pt idx="46">
                  <c:v>54.000046000000005</c:v>
                </c:pt>
                <c:pt idx="47">
                  <c:v>53.000047000000002</c:v>
                </c:pt>
                <c:pt idx="48">
                  <c:v>52.000048000000007</c:v>
                </c:pt>
                <c:pt idx="49">
                  <c:v>51.000048999999997</c:v>
                </c:pt>
                <c:pt idx="50">
                  <c:v>50.000050000000002</c:v>
                </c:pt>
                <c:pt idx="51">
                  <c:v>49.000051000000006</c:v>
                </c:pt>
                <c:pt idx="52">
                  <c:v>48.000052000000004</c:v>
                </c:pt>
                <c:pt idx="53">
                  <c:v>47.000053000000001</c:v>
                </c:pt>
                <c:pt idx="54">
                  <c:v>46.000053999999999</c:v>
                </c:pt>
                <c:pt idx="55">
                  <c:v>45.000055000000003</c:v>
                </c:pt>
                <c:pt idx="56">
                  <c:v>44.000056000000001</c:v>
                </c:pt>
                <c:pt idx="57">
                  <c:v>43.000057000000005</c:v>
                </c:pt>
                <c:pt idx="58">
                  <c:v>42.000057999999996</c:v>
                </c:pt>
                <c:pt idx="59">
                  <c:v>41.000059</c:v>
                </c:pt>
                <c:pt idx="60">
                  <c:v>40.000060000000005</c:v>
                </c:pt>
                <c:pt idx="61">
                  <c:v>39.000061000000002</c:v>
                </c:pt>
                <c:pt idx="62">
                  <c:v>38.000062</c:v>
                </c:pt>
                <c:pt idx="63">
                  <c:v>37.000062999999997</c:v>
                </c:pt>
                <c:pt idx="64">
                  <c:v>36.000064000000002</c:v>
                </c:pt>
                <c:pt idx="65">
                  <c:v>35.000065000000006</c:v>
                </c:pt>
                <c:pt idx="66">
                  <c:v>34.000066000000004</c:v>
                </c:pt>
                <c:pt idx="67">
                  <c:v>33.000067000000001</c:v>
                </c:pt>
                <c:pt idx="68">
                  <c:v>32.000067999999999</c:v>
                </c:pt>
                <c:pt idx="69">
                  <c:v>31.000068999999996</c:v>
                </c:pt>
                <c:pt idx="70">
                  <c:v>30.000070000000008</c:v>
                </c:pt>
                <c:pt idx="71">
                  <c:v>29.000070999999991</c:v>
                </c:pt>
                <c:pt idx="72">
                  <c:v>28.000072000000003</c:v>
                </c:pt>
                <c:pt idx="73">
                  <c:v>27.000073</c:v>
                </c:pt>
                <c:pt idx="74">
                  <c:v>26.000073999999998</c:v>
                </c:pt>
                <c:pt idx="75">
                  <c:v>25.00007500000001</c:v>
                </c:pt>
                <c:pt idx="76">
                  <c:v>24.000075999999993</c:v>
                </c:pt>
                <c:pt idx="77">
                  <c:v>23.000077000000005</c:v>
                </c:pt>
                <c:pt idx="78">
                  <c:v>22.000078000000002</c:v>
                </c:pt>
                <c:pt idx="79">
                  <c:v>21.000078999999999</c:v>
                </c:pt>
                <c:pt idx="80">
                  <c:v>20.000079999999997</c:v>
                </c:pt>
                <c:pt idx="81">
                  <c:v>19.000080999999994</c:v>
                </c:pt>
                <c:pt idx="82">
                  <c:v>18.000082000000006</c:v>
                </c:pt>
                <c:pt idx="83">
                  <c:v>17.000082999999989</c:v>
                </c:pt>
                <c:pt idx="84">
                  <c:v>16.000084000000001</c:v>
                </c:pt>
                <c:pt idx="85">
                  <c:v>15.000084999999999</c:v>
                </c:pt>
                <c:pt idx="86">
                  <c:v>14.00008600000001</c:v>
                </c:pt>
                <c:pt idx="87">
                  <c:v>13.000087000000008</c:v>
                </c:pt>
                <c:pt idx="88">
                  <c:v>12.000087999999991</c:v>
                </c:pt>
                <c:pt idx="89">
                  <c:v>11.000089000000003</c:v>
                </c:pt>
                <c:pt idx="90">
                  <c:v>10.00009</c:v>
                </c:pt>
                <c:pt idx="91">
                  <c:v>9.0000910000000118</c:v>
                </c:pt>
                <c:pt idx="92">
                  <c:v>8.0000920000000093</c:v>
                </c:pt>
                <c:pt idx="93">
                  <c:v>7.0000929999999926</c:v>
                </c:pt>
                <c:pt idx="94">
                  <c:v>6.0000940000000043</c:v>
                </c:pt>
                <c:pt idx="95">
                  <c:v>5.0000950000000017</c:v>
                </c:pt>
                <c:pt idx="96">
                  <c:v>4.0000960000000134</c:v>
                </c:pt>
                <c:pt idx="97">
                  <c:v>3.0000970000000109</c:v>
                </c:pt>
                <c:pt idx="98">
                  <c:v>2.0000979999999942</c:v>
                </c:pt>
                <c:pt idx="99">
                  <c:v>1.0000990000000058</c:v>
                </c:pt>
                <c:pt idx="100">
                  <c:v>1.0000000000331966E-4</c:v>
                </c:pt>
              </c:numCache>
            </c:numRef>
          </c:cat>
          <c:val>
            <c:numRef>
              <c:f>'Priors for sd  - variance'!$N$21:$N$121</c:f>
              <c:numCache>
                <c:formatCode>General</c:formatCode>
                <c:ptCount val="101"/>
                <c:pt idx="1">
                  <c:v>9.8725257744458617E-6</c:v>
                </c:pt>
                <c:pt idx="2">
                  <c:v>9.9726553371981552E-6</c:v>
                </c:pt>
                <c:pt idx="3">
                  <c:v>1.0074837853424334E-5</c:v>
                </c:pt>
                <c:pt idx="4">
                  <c:v>1.0179137126531401E-5</c:v>
                </c:pt>
                <c:pt idx="5">
                  <c:v>1.0285619630678866E-5</c:v>
                </c:pt>
                <c:pt idx="6">
                  <c:v>1.0394354654330584E-5</c:v>
                </c:pt>
                <c:pt idx="7">
                  <c:v>1.0505414448913619E-5</c:v>
                </c:pt>
                <c:pt idx="8">
                  <c:v>1.0618874389356492E-5</c:v>
                </c:pt>
                <c:pt idx="9">
                  <c:v>1.0734813145618638E-5</c:v>
                </c:pt>
                <c:pt idx="10">
                  <c:v>1.0853312863545739E-5</c:v>
                </c:pt>
                <c:pt idx="11">
                  <c:v>1.0974459359935906E-5</c:v>
                </c:pt>
                <c:pt idx="12">
                  <c:v>1.1098342329374233E-5</c:v>
                </c:pt>
                <c:pt idx="13">
                  <c:v>1.1225055565500242E-5</c:v>
                </c:pt>
                <c:pt idx="14">
                  <c:v>1.1354697199261743E-5</c:v>
                </c:pt>
                <c:pt idx="15">
                  <c:v>1.1487369950713422E-5</c:v>
                </c:pt>
                <c:pt idx="16">
                  <c:v>1.1623181402020677E-5</c:v>
                </c:pt>
                <c:pt idx="17">
                  <c:v>1.1762244287560897E-5</c:v>
                </c:pt>
                <c:pt idx="18">
                  <c:v>1.1904676807006354E-5</c:v>
                </c:pt>
                <c:pt idx="19">
                  <c:v>1.2050602959390311E-5</c:v>
                </c:pt>
                <c:pt idx="20">
                  <c:v>1.2200152905039729E-5</c:v>
                </c:pt>
                <c:pt idx="21">
                  <c:v>1.2353463350711635E-5</c:v>
                </c:pt>
                <c:pt idx="22">
                  <c:v>1.2510677968591288E-5</c:v>
                </c:pt>
                <c:pt idx="23">
                  <c:v>1.2671947844933307E-5</c:v>
                </c:pt>
                <c:pt idx="24">
                  <c:v>1.2837431963785839E-5</c:v>
                </c:pt>
                <c:pt idx="25">
                  <c:v>1.3007297731015832E-5</c:v>
                </c:pt>
                <c:pt idx="26">
                  <c:v>1.3181721539079483E-5</c:v>
                </c:pt>
                <c:pt idx="27">
                  <c:v>1.3360889378088991E-5</c:v>
                </c:pt>
                <c:pt idx="28">
                  <c:v>1.3544997498060596E-5</c:v>
                </c:pt>
                <c:pt idx="29">
                  <c:v>1.3734253125674556E-5</c:v>
                </c:pt>
                <c:pt idx="30">
                  <c:v>1.3928875243651717E-5</c:v>
                </c:pt>
                <c:pt idx="31">
                  <c:v>1.4129095435189143E-5</c:v>
                </c:pt>
                <c:pt idx="32">
                  <c:v>1.4335158804890114E-5</c:v>
                </c:pt>
                <c:pt idx="33">
                  <c:v>1.4547324978853027E-5</c:v>
                </c:pt>
                <c:pt idx="34">
                  <c:v>1.4765869198130055E-5</c:v>
                </c:pt>
                <c:pt idx="35">
                  <c:v>1.4991083508664182E-5</c:v>
                </c:pt>
                <c:pt idx="36">
                  <c:v>1.5223278065579215E-5</c:v>
                </c:pt>
                <c:pt idx="37">
                  <c:v>1.5462782557595922E-5</c:v>
                </c:pt>
                <c:pt idx="38">
                  <c:v>1.5709947770892185E-5</c:v>
                </c:pt>
                <c:pt idx="39">
                  <c:v>1.5965147302843263E-5</c:v>
                </c:pt>
                <c:pt idx="40">
                  <c:v>1.6228779448179687E-5</c:v>
                </c:pt>
                <c:pt idx="41">
                  <c:v>1.6501269273883068E-5</c:v>
                </c:pt>
                <c:pt idx="42">
                  <c:v>1.6783070907133713E-5</c:v>
                </c:pt>
                <c:pt idx="43">
                  <c:v>1.707467006162311E-5</c:v>
                </c:pt>
                <c:pt idx="44">
                  <c:v>1.7376586834538799E-5</c:v>
                </c:pt>
                <c:pt idx="45">
                  <c:v>1.7689378801089006E-5</c:v>
                </c:pt>
                <c:pt idx="46">
                  <c:v>1.8013644455638911E-5</c:v>
                </c:pt>
                <c:pt idx="47">
                  <c:v>1.8350027033653404E-5</c:v>
                </c:pt>
                <c:pt idx="48">
                  <c:v>1.8699218773399195E-5</c:v>
                </c:pt>
                <c:pt idx="49">
                  <c:v>1.9061965673694559E-5</c:v>
                </c:pt>
                <c:pt idx="50">
                  <c:v>1.9439072815652381E-5</c:v>
                </c:pt>
                <c:pt idx="51">
                  <c:v>1.983141033168323E-5</c:v>
                </c:pt>
                <c:pt idx="52">
                  <c:v>2.0239920110354248E-5</c:v>
                </c:pt>
                <c:pt idx="53">
                  <c:v>2.0665623351012741E-5</c:v>
                </c:pt>
                <c:pt idx="54">
                  <c:v>2.1109629090965143E-5</c:v>
                </c:pt>
                <c:pt idx="55">
                  <c:v>2.1573143858644173E-5</c:v>
                </c:pt>
                <c:pt idx="56">
                  <c:v>2.2057482627291236E-5</c:v>
                </c:pt>
                <c:pt idx="57">
                  <c:v>2.2564081281983839E-5</c:v>
                </c:pt>
                <c:pt idx="58">
                  <c:v>2.3094510842480709E-5</c:v>
                </c:pt>
                <c:pt idx="59">
                  <c:v>2.3650493748306189E-5</c:v>
                </c:pt>
                <c:pt idx="60">
                  <c:v>2.4233922552463483E-5</c:v>
                </c:pt>
                <c:pt idx="61">
                  <c:v>2.4846881455875547E-5</c:v>
                </c:pt>
                <c:pt idx="62">
                  <c:v>2.5491671202138022E-5</c:v>
                </c:pt>
                <c:pt idx="63">
                  <c:v>2.6170837949646142E-5</c:v>
                </c:pt>
                <c:pt idx="64">
                  <c:v>2.6887206897030502E-5</c:v>
                </c:pt>
                <c:pt idx="65">
                  <c:v>2.7643921590603249E-5</c:v>
                </c:pt>
                <c:pt idx="66">
                  <c:v>2.8444490068446626E-5</c:v>
                </c:pt>
                <c:pt idx="67">
                  <c:v>2.9292839274108751E-5</c:v>
                </c:pt>
                <c:pt idx="68">
                  <c:v>3.0193379517151619E-5</c:v>
                </c:pt>
                <c:pt idx="69">
                  <c:v>3.1151081218316889E-5</c:v>
                </c:pt>
                <c:pt idx="70">
                  <c:v>3.2171566754612968E-5</c:v>
                </c:pt>
                <c:pt idx="71">
                  <c:v>3.326122099722717E-5</c:v>
                </c:pt>
                <c:pt idx="72">
                  <c:v>3.4427325126040742E-5</c:v>
                </c:pt>
                <c:pt idx="73">
                  <c:v>3.567821966110607E-5</c:v>
                </c:pt>
                <c:pt idx="74">
                  <c:v>3.7023504420696796E-5</c:v>
                </c:pt>
                <c:pt idx="75">
                  <c:v>3.8474285564471522E-5</c:v>
                </c:pt>
                <c:pt idx="76">
                  <c:v>4.0043483172103045E-5</c:v>
                </c:pt>
                <c:pt idx="77">
                  <c:v>4.174621741515061E-5</c:v>
                </c:pt>
                <c:pt idx="78">
                  <c:v>4.3600297792822928E-5</c:v>
                </c:pt>
                <c:pt idx="79">
                  <c:v>4.5626849022983862E-5</c:v>
                </c:pt>
                <c:pt idx="80">
                  <c:v>4.7851120311692696E-5</c:v>
                </c:pt>
                <c:pt idx="81">
                  <c:v>5.0303543909446802E-5</c:v>
                </c:pt>
                <c:pt idx="82">
                  <c:v>5.3021137427000653E-5</c:v>
                </c:pt>
                <c:pt idx="83">
                  <c:v>5.6049387635814796E-5</c:v>
                </c:pt>
                <c:pt idx="84">
                  <c:v>5.9444820405762933E-5</c:v>
                </c:pt>
                <c:pt idx="85">
                  <c:v>6.3278567303037825E-5</c:v>
                </c:pt>
                <c:pt idx="86">
                  <c:v>6.7641411156005304E-5</c:v>
                </c:pt>
                <c:pt idx="87">
                  <c:v>7.265107959120165E-5</c:v>
                </c:pt>
                <c:pt idx="88">
                  <c:v>7.8463049450139266E-5</c:v>
                </c:pt>
                <c:pt idx="89">
                  <c:v>8.5287007199008613E-5</c:v>
                </c:pt>
                <c:pt idx="90">
                  <c:v>9.3412752843580193E-5</c:v>
                </c:pt>
                <c:pt idx="91">
                  <c:v>1.0325254314536014E-4</c:v>
                </c:pt>
                <c:pt idx="92">
                  <c:v>1.1541350160415575E-4</c:v>
                </c:pt>
                <c:pt idx="93">
                  <c:v>1.3082838928379914E-4</c:v>
                </c:pt>
                <c:pt idx="94">
                  <c:v>1.5100825606861878E-4</c:v>
                </c:pt>
                <c:pt idx="95">
                  <c:v>1.7857430706280653E-4</c:v>
                </c:pt>
                <c:pt idx="96">
                  <c:v>2.1851208398460109E-4</c:v>
                </c:pt>
                <c:pt idx="97">
                  <c:v>2.8163728391028542E-4</c:v>
                </c:pt>
                <c:pt idx="98">
                  <c:v>3.9680310032719213E-4</c:v>
                </c:pt>
                <c:pt idx="99">
                  <c:v>6.779458628929369E-4</c:v>
                </c:pt>
                <c:pt idx="100">
                  <c:v>8.9646271009337086E-3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48576"/>
        <c:axId val="129050112"/>
      </c:lineChart>
      <c:catAx>
        <c:axId val="1337552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756800"/>
        <c:crosses val="autoZero"/>
        <c:auto val="0"/>
        <c:lblAlgn val="ctr"/>
        <c:lblOffset val="100"/>
        <c:tickLblSkip val="17"/>
        <c:tickMarkSkip val="1"/>
        <c:noMultiLvlLbl val="0"/>
      </c:catAx>
      <c:valAx>
        <c:axId val="133756800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  <a:r>
                  <a:t>Cumulative density</a:t>
                </a:r>
              </a:p>
            </c:rich>
          </c:tx>
          <c:layout>
            <c:manualLayout>
              <c:xMode val="edge"/>
              <c:yMode val="edge"/>
              <c:x val="6.9565217391304349E-2"/>
              <c:y val="0.303514850481183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755264"/>
        <c:crosses val="autoZero"/>
        <c:crossBetween val="between"/>
      </c:valAx>
      <c:catAx>
        <c:axId val="129048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9050112"/>
        <c:crosses val="autoZero"/>
        <c:auto val="0"/>
        <c:lblAlgn val="ctr"/>
        <c:lblOffset val="100"/>
        <c:noMultiLvlLbl val="0"/>
      </c:catAx>
      <c:valAx>
        <c:axId val="12905011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Prob density</a:t>
                </a:r>
              </a:p>
            </c:rich>
          </c:tx>
          <c:layout>
            <c:manualLayout>
              <c:xMode val="edge"/>
              <c:yMode val="edge"/>
              <c:x val="0.84347826086956523"/>
              <c:y val="0.361022927414460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048576"/>
        <c:crosses val="max"/>
        <c:crossBetween val="between"/>
      </c:valAx>
      <c:spPr>
        <a:solidFill>
          <a:srgbClr val="E3E3E3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Precision</a:t>
            </a:r>
          </a:p>
        </c:rich>
      </c:tx>
      <c:layout>
        <c:manualLayout>
          <c:xMode val="edge"/>
          <c:yMode val="edge"/>
          <c:x val="0.39730770368957707"/>
          <c:y val="4.10960736661389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875489515893031"/>
          <c:y val="0.25570890281153152"/>
          <c:w val="0.58586051222022384"/>
          <c:h val="0.5570801096965507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'Percentile of priors for SD and'!$K$12:$K$112</c:f>
              <c:numCache>
                <c:formatCode>General</c:formatCode>
                <c:ptCount val="101"/>
              </c:numCache>
            </c:numRef>
          </c:cat>
          <c:val>
            <c:numRef>
              <c:f>'Percentile of priors for SD and'!$L$12:$L$112</c:f>
              <c:numCache>
                <c:formatCode>General</c:formatCode>
                <c:ptCount val="10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120000"/>
        <c:axId val="133121536"/>
      </c:lineChart>
      <c:lineChart>
        <c:grouping val="standard"/>
        <c:varyColors val="0"/>
        <c:ser>
          <c:idx val="0"/>
          <c:order val="1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'Percentile of priors for SD and'!$K$12:$K$112</c:f>
              <c:numCache>
                <c:formatCode>General</c:formatCode>
                <c:ptCount val="101"/>
              </c:numCache>
            </c:numRef>
          </c:cat>
          <c:val>
            <c:numRef>
              <c:f>'Percentile of priors for SD and'!$M$12:$M$112</c:f>
              <c:numCache>
                <c:formatCode>General</c:formatCode>
                <c:ptCount val="10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123456"/>
        <c:axId val="133137536"/>
      </c:lineChart>
      <c:catAx>
        <c:axId val="1331200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12153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33121536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  <a:r>
                  <a:t>Cumulative density</a:t>
                </a:r>
              </a:p>
            </c:rich>
          </c:tx>
          <c:layout>
            <c:manualLayout>
              <c:xMode val="edge"/>
              <c:yMode val="edge"/>
              <c:x val="5.3872231008756211E-2"/>
              <c:y val="0.28310628525562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120000"/>
        <c:crosses val="autoZero"/>
        <c:crossBetween val="between"/>
      </c:valAx>
      <c:catAx>
        <c:axId val="133123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3137536"/>
        <c:crosses val="autoZero"/>
        <c:auto val="0"/>
        <c:lblAlgn val="ctr"/>
        <c:lblOffset val="100"/>
        <c:noMultiLvlLbl val="0"/>
      </c:catAx>
      <c:valAx>
        <c:axId val="13313753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Prob density</a:t>
                </a:r>
              </a:p>
            </c:rich>
          </c:tx>
          <c:layout>
            <c:manualLayout>
              <c:xMode val="edge"/>
              <c:yMode val="edge"/>
              <c:x val="0.87879076833033565"/>
              <c:y val="0.365298432587902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123456"/>
        <c:crosses val="max"/>
        <c:crossBetween val="between"/>
      </c:valAx>
      <c:spPr>
        <a:solidFill>
          <a:srgbClr val="E3E3E3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1238250</xdr:colOff>
      <xdr:row>6</xdr:row>
      <xdr:rowOff>85725</xdr:rowOff>
    </xdr:from>
    <xdr:to>
      <xdr:col>6</xdr:col>
      <xdr:colOff>485775</xdr:colOff>
      <xdr:row>20</xdr:row>
      <xdr:rowOff>95250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1238250</xdr:colOff>
      <xdr:row>6</xdr:row>
      <xdr:rowOff>85725</xdr:rowOff>
    </xdr:from>
    <xdr:to>
      <xdr:col>6</xdr:col>
      <xdr:colOff>485775</xdr:colOff>
      <xdr:row>20</xdr:row>
      <xdr:rowOff>95250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333375</xdr:colOff>
      <xdr:row>112</xdr:row>
      <xdr:rowOff>66675</xdr:rowOff>
    </xdr:from>
    <xdr:to>
      <xdr:col>5</xdr:col>
      <xdr:colOff>114300</xdr:colOff>
      <xdr:row>124</xdr:row>
      <xdr:rowOff>123825</xdr:rowOff>
    </xdr:to>
    <xdr:graphicFrame macro="">
      <xdr:nvGraphicFramePr>
        <xdr:cNvPr id="40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28575</xdr:rowOff>
    </xdr:from>
    <xdr:to>
      <xdr:col>3</xdr:col>
      <xdr:colOff>66675</xdr:colOff>
      <xdr:row>26</xdr:row>
      <xdr:rowOff>38100</xdr:rowOff>
    </xdr:to>
    <xdr:graphicFrame macro="">
      <xdr:nvGraphicFramePr>
        <xdr:cNvPr id="206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95250</xdr:colOff>
      <xdr:row>8</xdr:row>
      <xdr:rowOff>57150</xdr:rowOff>
    </xdr:from>
    <xdr:to>
      <xdr:col>6</xdr:col>
      <xdr:colOff>19050</xdr:colOff>
      <xdr:row>26</xdr:row>
      <xdr:rowOff>57150</xdr:rowOff>
    </xdr:to>
    <xdr:graphicFrame macro="">
      <xdr:nvGraphicFramePr>
        <xdr:cNvPr id="206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9525</xdr:colOff>
      <xdr:row>8</xdr:row>
      <xdr:rowOff>57150</xdr:rowOff>
    </xdr:from>
    <xdr:to>
      <xdr:col>9</xdr:col>
      <xdr:colOff>123825</xdr:colOff>
      <xdr:row>26</xdr:row>
      <xdr:rowOff>9525</xdr:rowOff>
    </xdr:to>
    <xdr:graphicFrame macro="">
      <xdr:nvGraphicFramePr>
        <xdr:cNvPr id="2066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161925</xdr:colOff>
      <xdr:row>8</xdr:row>
      <xdr:rowOff>38100</xdr:rowOff>
    </xdr:from>
    <xdr:to>
      <xdr:col>12</xdr:col>
      <xdr:colOff>257175</xdr:colOff>
      <xdr:row>25</xdr:row>
      <xdr:rowOff>9525</xdr:rowOff>
    </xdr:to>
    <xdr:graphicFrame macro="">
      <xdr:nvGraphicFramePr>
        <xdr:cNvPr id="2067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723900</xdr:colOff>
      <xdr:row>4</xdr:row>
      <xdr:rowOff>0</xdr:rowOff>
    </xdr:from>
    <xdr:to>
      <xdr:col>11</xdr:col>
      <xdr:colOff>266700</xdr:colOff>
      <xdr:row>16</xdr:row>
      <xdr:rowOff>142875</xdr:rowOff>
    </xdr:to>
    <xdr:graphicFrame macro="">
      <xdr:nvGraphicFramePr>
        <xdr:cNvPr id="3091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showGridLines="0" tabSelected="1" workbookViewId="0">
      <selection activeCell="A31" sqref="A31"/>
    </sheetView>
  </sheetViews>
  <sheetFormatPr defaultRowHeight="12.75" x14ac:dyDescent="0.2"/>
  <cols>
    <col min="1" max="1" width="85.42578125" customWidth="1"/>
  </cols>
  <sheetData>
    <row r="1" spans="1:1" s="1" customFormat="1" ht="23.25" customHeight="1" x14ac:dyDescent="0.3">
      <c r="A1" s="17" t="s">
        <v>0</v>
      </c>
    </row>
    <row r="2" spans="1:1" s="1" customFormat="1" ht="23.25" customHeight="1" x14ac:dyDescent="0.3">
      <c r="A2" s="17" t="s">
        <v>1</v>
      </c>
    </row>
    <row r="3" spans="1:1" s="1" customFormat="1" ht="9.75" customHeight="1" x14ac:dyDescent="0.3">
      <c r="A3" s="17"/>
    </row>
    <row r="4" spans="1:1" s="1" customFormat="1" ht="23.25" customHeight="1" x14ac:dyDescent="0.2">
      <c r="A4" s="8" t="s">
        <v>2</v>
      </c>
    </row>
    <row r="5" spans="1:1" s="1" customFormat="1" x14ac:dyDescent="0.2">
      <c r="A5" s="15" t="s">
        <v>3</v>
      </c>
    </row>
    <row r="6" spans="1:1" s="12" customFormat="1" x14ac:dyDescent="0.2">
      <c r="A6" s="12" t="s">
        <v>4</v>
      </c>
    </row>
    <row r="7" spans="1:1" s="12" customFormat="1" x14ac:dyDescent="0.2">
      <c r="A7" s="15" t="s">
        <v>65</v>
      </c>
    </row>
    <row r="8" spans="1:1" s="1" customFormat="1" ht="12" customHeight="1" x14ac:dyDescent="0.2">
      <c r="A8" s="8" t="s">
        <v>5</v>
      </c>
    </row>
    <row r="9" spans="1:1" s="1" customFormat="1" x14ac:dyDescent="0.2">
      <c r="A9" s="15" t="s">
        <v>6</v>
      </c>
    </row>
    <row r="10" spans="1:1" s="12" customFormat="1" x14ac:dyDescent="0.2">
      <c r="A10" s="12" t="s">
        <v>7</v>
      </c>
    </row>
    <row r="11" spans="1:1" s="1" customFormat="1" x14ac:dyDescent="0.2">
      <c r="A11" s="15" t="s">
        <v>8</v>
      </c>
    </row>
    <row r="12" spans="1:1" s="1" customFormat="1" x14ac:dyDescent="0.2">
      <c r="A12" s="15" t="s">
        <v>9</v>
      </c>
    </row>
    <row r="13" spans="1:1" s="1" customFormat="1" x14ac:dyDescent="0.2">
      <c r="A13" s="15" t="s">
        <v>10</v>
      </c>
    </row>
    <row r="14" spans="1:1" s="1" customFormat="1" ht="12" customHeight="1" x14ac:dyDescent="0.2">
      <c r="A14" s="38" t="s">
        <v>11</v>
      </c>
    </row>
    <row r="15" spans="1:1" s="1" customFormat="1" ht="12" customHeight="1" x14ac:dyDescent="0.2">
      <c r="A15" s="38"/>
    </row>
    <row r="16" spans="1:1" s="1" customFormat="1" x14ac:dyDescent="0.2">
      <c r="A16" s="15" t="s">
        <v>12</v>
      </c>
    </row>
    <row r="17" spans="1:1" s="1" customFormat="1" x14ac:dyDescent="0.2">
      <c r="A17" s="38" t="s">
        <v>13</v>
      </c>
    </row>
    <row r="18" spans="1:1" s="38" customFormat="1" x14ac:dyDescent="0.2">
      <c r="A18" s="38" t="s">
        <v>14</v>
      </c>
    </row>
    <row r="19" spans="1:1" s="1" customFormat="1" x14ac:dyDescent="0.2">
      <c r="A19" s="16" t="s">
        <v>15</v>
      </c>
    </row>
    <row r="20" spans="1:1" s="1" customFormat="1" x14ac:dyDescent="0.2">
      <c r="A20" s="15" t="s">
        <v>16</v>
      </c>
    </row>
    <row r="21" spans="1:1" s="12" customFormat="1" x14ac:dyDescent="0.2">
      <c r="A21" s="15" t="s">
        <v>17</v>
      </c>
    </row>
    <row r="22" spans="1:1" s="1" customFormat="1" ht="12" customHeight="1" x14ac:dyDescent="0.2">
      <c r="A22" s="8" t="s">
        <v>18</v>
      </c>
    </row>
    <row r="23" spans="1:1" s="15" customFormat="1" x14ac:dyDescent="0.2">
      <c r="A23" s="15" t="s">
        <v>19</v>
      </c>
    </row>
    <row r="24" spans="1:1" s="12" customFormat="1" x14ac:dyDescent="0.2">
      <c r="A24" s="12" t="s">
        <v>7</v>
      </c>
    </row>
    <row r="25" spans="1:1" s="15" customFormat="1" x14ac:dyDescent="0.2">
      <c r="A25" s="15" t="s">
        <v>20</v>
      </c>
    </row>
    <row r="26" spans="1:1" s="1" customFormat="1" x14ac:dyDescent="0.2">
      <c r="A26" s="15" t="s">
        <v>21</v>
      </c>
    </row>
    <row r="27" spans="1:1" s="1" customFormat="1" x14ac:dyDescent="0.2">
      <c r="A27" s="15"/>
    </row>
    <row r="28" spans="1:1" s="1" customFormat="1" x14ac:dyDescent="0.2">
      <c r="A28" s="15"/>
    </row>
    <row r="29" spans="1:1" s="1" customFormat="1" x14ac:dyDescent="0.2">
      <c r="A29" s="15"/>
    </row>
    <row r="30" spans="1:1" s="1" customFormat="1" x14ac:dyDescent="0.2"/>
    <row r="31" spans="1:1" s="1" customFormat="1" x14ac:dyDescent="0.2"/>
    <row r="32" spans="1:1" s="1" customFormat="1" x14ac:dyDescent="0.2"/>
    <row r="33" s="1" customFormat="1" x14ac:dyDescent="0.2"/>
  </sheetData>
  <phoneticPr fontId="3" type="noConversion"/>
  <printOptions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topLeftCell="A2" workbookViewId="0">
      <selection activeCell="B5" sqref="B5"/>
    </sheetView>
  </sheetViews>
  <sheetFormatPr defaultRowHeight="12.75" x14ac:dyDescent="0.2"/>
  <cols>
    <col min="1" max="1" width="21.28515625" customWidth="1"/>
    <col min="2" max="2" width="18.7109375" customWidth="1"/>
    <col min="3" max="3" width="20.7109375" customWidth="1"/>
    <col min="4" max="4" width="13.7109375" customWidth="1"/>
    <col min="5" max="5" width="5" customWidth="1"/>
  </cols>
  <sheetData>
    <row r="1" spans="1:9" ht="18" x14ac:dyDescent="0.25">
      <c r="A1" s="13" t="s">
        <v>22</v>
      </c>
      <c r="B1" s="1" t="s">
        <v>23</v>
      </c>
      <c r="C1" s="1"/>
      <c r="D1" s="1"/>
      <c r="E1" s="1"/>
      <c r="F1" s="1"/>
      <c r="G1" s="1"/>
      <c r="H1" s="1"/>
      <c r="I1" s="1"/>
    </row>
    <row r="2" spans="1:9" ht="18" x14ac:dyDescent="0.25">
      <c r="A2" s="13"/>
      <c r="B2" s="1" t="s">
        <v>24</v>
      </c>
      <c r="C2" s="1"/>
      <c r="D2" s="1"/>
      <c r="E2" s="1"/>
      <c r="F2" s="1"/>
      <c r="G2" s="1"/>
      <c r="H2" s="1"/>
      <c r="I2" s="1"/>
    </row>
    <row r="3" spans="1:9" ht="18" x14ac:dyDescent="0.25">
      <c r="A3" s="13"/>
      <c r="B3" s="1" t="s">
        <v>25</v>
      </c>
      <c r="C3" s="1"/>
      <c r="D3" s="1"/>
      <c r="E3" s="1"/>
      <c r="F3" s="1"/>
      <c r="G3" s="1"/>
      <c r="H3" s="1"/>
      <c r="I3" s="1"/>
    </row>
    <row r="4" spans="1:9" s="2" customFormat="1" ht="63.75" x14ac:dyDescent="0.2">
      <c r="A4" s="20" t="s">
        <v>26</v>
      </c>
      <c r="B4" s="2" t="s">
        <v>27</v>
      </c>
      <c r="C4" s="2" t="s">
        <v>28</v>
      </c>
    </row>
    <row r="5" spans="1:9" ht="15.75" x14ac:dyDescent="0.25">
      <c r="A5" s="4" t="s">
        <v>29</v>
      </c>
      <c r="B5" s="18">
        <v>1</v>
      </c>
      <c r="C5" s="19">
        <f>B5-1</f>
        <v>0</v>
      </c>
    </row>
    <row r="6" spans="1:9" ht="15.75" x14ac:dyDescent="0.25">
      <c r="A6" s="4" t="s">
        <v>30</v>
      </c>
      <c r="B6" s="18">
        <v>1</v>
      </c>
      <c r="C6" s="19">
        <f>B6-1</f>
        <v>0</v>
      </c>
    </row>
    <row r="8" spans="1:9" x14ac:dyDescent="0.2">
      <c r="A8" s="3"/>
      <c r="B8" s="6"/>
      <c r="G8" s="2"/>
    </row>
    <row r="9" spans="1:9" x14ac:dyDescent="0.2">
      <c r="A9" s="3"/>
      <c r="B9" s="5"/>
    </row>
    <row r="11" spans="1:9" ht="18" x14ac:dyDescent="0.25">
      <c r="A11" s="8"/>
      <c r="B11" s="9"/>
      <c r="C11" s="1"/>
      <c r="D11" s="1"/>
      <c r="E11" s="1"/>
    </row>
    <row r="12" spans="1:9" ht="20.25" x14ac:dyDescent="0.3">
      <c r="A12" s="8"/>
      <c r="B12" s="14"/>
      <c r="C12" s="1"/>
      <c r="D12" s="1"/>
      <c r="E12" s="1"/>
    </row>
    <row r="13" spans="1:9" ht="20.25" x14ac:dyDescent="0.3">
      <c r="A13" s="8"/>
      <c r="B13" s="14"/>
      <c r="C13" s="8"/>
      <c r="D13" s="8"/>
      <c r="E13" s="1"/>
    </row>
    <row r="14" spans="1:9" x14ac:dyDescent="0.2">
      <c r="B14" s="1"/>
      <c r="C14" s="7"/>
      <c r="D14" s="7"/>
      <c r="E14" s="1"/>
    </row>
    <row r="15" spans="1:9" x14ac:dyDescent="0.2">
      <c r="A15" s="3"/>
      <c r="B15" s="1"/>
      <c r="C15" s="7"/>
      <c r="D15" s="7"/>
      <c r="E15" s="1"/>
    </row>
    <row r="16" spans="1:9" x14ac:dyDescent="0.2">
      <c r="B16" s="1"/>
      <c r="C16" s="7"/>
      <c r="D16" s="7"/>
      <c r="E16" s="1"/>
    </row>
    <row r="17" spans="1:5" x14ac:dyDescent="0.2">
      <c r="A17" s="8"/>
      <c r="B17" s="1"/>
      <c r="C17" s="10"/>
      <c r="D17" s="10"/>
      <c r="E17" s="1"/>
    </row>
    <row r="18" spans="1:5" x14ac:dyDescent="0.2">
      <c r="A18" s="1"/>
      <c r="B18" s="1"/>
      <c r="C18" s="10"/>
      <c r="D18" s="10"/>
      <c r="E18" s="11"/>
    </row>
    <row r="19" spans="1:5" x14ac:dyDescent="0.2">
      <c r="A19" s="1"/>
      <c r="B19" s="1"/>
      <c r="C19" s="1"/>
      <c r="D19" s="1"/>
      <c r="E19" s="1"/>
    </row>
    <row r="20" spans="1:5" x14ac:dyDescent="0.2">
      <c r="D20" s="6"/>
      <c r="E20" s="7"/>
    </row>
    <row r="21" spans="1:5" x14ac:dyDescent="0.2">
      <c r="C21" t="s">
        <v>31</v>
      </c>
    </row>
    <row r="22" spans="1:5" x14ac:dyDescent="0.2">
      <c r="C22" t="s">
        <v>32</v>
      </c>
    </row>
    <row r="23" spans="1:5" x14ac:dyDescent="0.2">
      <c r="B23">
        <v>0</v>
      </c>
      <c r="C23">
        <f t="shared" ref="C23:C54" si="0">B23/100</f>
        <v>0</v>
      </c>
      <c r="E23">
        <f>BETADIST(C23,$C$5-$C$6+1,$C$6+1)</f>
        <v>0</v>
      </c>
    </row>
    <row r="24" spans="1:5" x14ac:dyDescent="0.2">
      <c r="B24">
        <f t="shared" ref="B24:B55" si="1">B23+1</f>
        <v>1</v>
      </c>
      <c r="C24">
        <f t="shared" si="0"/>
        <v>0.01</v>
      </c>
      <c r="D24">
        <f t="shared" ref="D24:D55" si="2">E24-E23</f>
        <v>1.0000000000000004E-2</v>
      </c>
      <c r="E24">
        <f t="shared" ref="E24:E55" si="3">BETADIST(C24,$C$5+1,$C$6+1)</f>
        <v>1.0000000000000004E-2</v>
      </c>
    </row>
    <row r="25" spans="1:5" x14ac:dyDescent="0.2">
      <c r="B25">
        <f t="shared" si="1"/>
        <v>2</v>
      </c>
      <c r="C25">
        <f t="shared" si="0"/>
        <v>0.02</v>
      </c>
      <c r="D25">
        <f t="shared" si="2"/>
        <v>9.9999999999999967E-3</v>
      </c>
      <c r="E25">
        <f t="shared" si="3"/>
        <v>0.02</v>
      </c>
    </row>
    <row r="26" spans="1:5" x14ac:dyDescent="0.2">
      <c r="B26">
        <f t="shared" si="1"/>
        <v>3</v>
      </c>
      <c r="C26">
        <f t="shared" si="0"/>
        <v>0.03</v>
      </c>
      <c r="D26">
        <f t="shared" si="2"/>
        <v>9.999999999999995E-3</v>
      </c>
      <c r="E26">
        <f t="shared" si="3"/>
        <v>2.9999999999999995E-2</v>
      </c>
    </row>
    <row r="27" spans="1:5" x14ac:dyDescent="0.2">
      <c r="B27">
        <f t="shared" si="1"/>
        <v>4</v>
      </c>
      <c r="C27">
        <f t="shared" si="0"/>
        <v>0.04</v>
      </c>
      <c r="D27">
        <f t="shared" si="2"/>
        <v>1.0000000000000012E-2</v>
      </c>
      <c r="E27">
        <f t="shared" si="3"/>
        <v>4.0000000000000008E-2</v>
      </c>
    </row>
    <row r="28" spans="1:5" x14ac:dyDescent="0.2">
      <c r="B28">
        <f t="shared" si="1"/>
        <v>5</v>
      </c>
      <c r="C28">
        <f t="shared" si="0"/>
        <v>0.05</v>
      </c>
      <c r="D28">
        <f t="shared" si="2"/>
        <v>1.0000000000000002E-2</v>
      </c>
      <c r="E28">
        <f t="shared" si="3"/>
        <v>5.000000000000001E-2</v>
      </c>
    </row>
    <row r="29" spans="1:5" x14ac:dyDescent="0.2">
      <c r="B29">
        <f t="shared" si="1"/>
        <v>6</v>
      </c>
      <c r="C29">
        <f t="shared" si="0"/>
        <v>0.06</v>
      </c>
      <c r="D29">
        <f t="shared" si="2"/>
        <v>9.9999999999999881E-3</v>
      </c>
      <c r="E29">
        <f t="shared" si="3"/>
        <v>0.06</v>
      </c>
    </row>
    <row r="30" spans="1:5" ht="13.5" customHeight="1" x14ac:dyDescent="0.2">
      <c r="B30">
        <f t="shared" si="1"/>
        <v>7</v>
      </c>
      <c r="C30">
        <f t="shared" si="0"/>
        <v>7.0000000000000007E-2</v>
      </c>
      <c r="D30">
        <f t="shared" si="2"/>
        <v>1.0000000000000009E-2</v>
      </c>
      <c r="E30">
        <f t="shared" si="3"/>
        <v>7.0000000000000007E-2</v>
      </c>
    </row>
    <row r="31" spans="1:5" x14ac:dyDescent="0.2">
      <c r="B31">
        <f t="shared" si="1"/>
        <v>8</v>
      </c>
      <c r="C31">
        <f t="shared" si="0"/>
        <v>0.08</v>
      </c>
      <c r="D31">
        <f t="shared" si="2"/>
        <v>9.9999999999999811E-3</v>
      </c>
      <c r="E31">
        <f t="shared" si="3"/>
        <v>7.9999999999999988E-2</v>
      </c>
    </row>
    <row r="32" spans="1:5" x14ac:dyDescent="0.2">
      <c r="B32">
        <f t="shared" si="1"/>
        <v>9</v>
      </c>
      <c r="C32">
        <f t="shared" si="0"/>
        <v>0.09</v>
      </c>
      <c r="D32">
        <f t="shared" si="2"/>
        <v>9.999999999999995E-3</v>
      </c>
      <c r="E32">
        <f t="shared" si="3"/>
        <v>8.9999999999999983E-2</v>
      </c>
    </row>
    <row r="33" spans="2:5" x14ac:dyDescent="0.2">
      <c r="B33">
        <f t="shared" si="1"/>
        <v>10</v>
      </c>
      <c r="C33">
        <f t="shared" si="0"/>
        <v>0.1</v>
      </c>
      <c r="D33">
        <f t="shared" si="2"/>
        <v>1.0000000000000037E-2</v>
      </c>
      <c r="E33">
        <f t="shared" si="3"/>
        <v>0.10000000000000002</v>
      </c>
    </row>
    <row r="34" spans="2:5" x14ac:dyDescent="0.2">
      <c r="B34">
        <f t="shared" si="1"/>
        <v>11</v>
      </c>
      <c r="C34">
        <f t="shared" si="0"/>
        <v>0.11</v>
      </c>
      <c r="D34">
        <f t="shared" si="2"/>
        <v>9.999999999999995E-3</v>
      </c>
      <c r="E34">
        <f t="shared" si="3"/>
        <v>0.11000000000000001</v>
      </c>
    </row>
    <row r="35" spans="2:5" x14ac:dyDescent="0.2">
      <c r="B35">
        <f t="shared" si="1"/>
        <v>12</v>
      </c>
      <c r="C35">
        <f t="shared" si="0"/>
        <v>0.12</v>
      </c>
      <c r="D35">
        <f t="shared" si="2"/>
        <v>9.999999999999995E-3</v>
      </c>
      <c r="E35">
        <f t="shared" si="3"/>
        <v>0.12000000000000001</v>
      </c>
    </row>
    <row r="36" spans="2:5" x14ac:dyDescent="0.2">
      <c r="B36">
        <f t="shared" si="1"/>
        <v>13</v>
      </c>
      <c r="C36">
        <f t="shared" si="0"/>
        <v>0.13</v>
      </c>
      <c r="D36">
        <f t="shared" si="2"/>
        <v>9.999999999999995E-3</v>
      </c>
      <c r="E36">
        <f t="shared" si="3"/>
        <v>0.13</v>
      </c>
    </row>
    <row r="37" spans="2:5" x14ac:dyDescent="0.2">
      <c r="B37">
        <f t="shared" si="1"/>
        <v>14</v>
      </c>
      <c r="C37">
        <f t="shared" si="0"/>
        <v>0.14000000000000001</v>
      </c>
      <c r="D37">
        <f t="shared" si="2"/>
        <v>1.0000000000000009E-2</v>
      </c>
      <c r="E37">
        <f t="shared" si="3"/>
        <v>0.14000000000000001</v>
      </c>
    </row>
    <row r="38" spans="2:5" x14ac:dyDescent="0.2">
      <c r="B38">
        <f t="shared" si="1"/>
        <v>15</v>
      </c>
      <c r="C38">
        <f t="shared" si="0"/>
        <v>0.15</v>
      </c>
      <c r="D38">
        <f t="shared" si="2"/>
        <v>9.9999999999999811E-3</v>
      </c>
      <c r="E38">
        <f t="shared" si="3"/>
        <v>0.15</v>
      </c>
    </row>
    <row r="39" spans="2:5" x14ac:dyDescent="0.2">
      <c r="B39">
        <f t="shared" si="1"/>
        <v>16</v>
      </c>
      <c r="C39">
        <f t="shared" si="0"/>
        <v>0.16</v>
      </c>
      <c r="D39">
        <f t="shared" si="2"/>
        <v>9.9999999999999811E-3</v>
      </c>
      <c r="E39">
        <f t="shared" si="3"/>
        <v>0.15999999999999998</v>
      </c>
    </row>
    <row r="40" spans="2:5" x14ac:dyDescent="0.2">
      <c r="B40">
        <f t="shared" si="1"/>
        <v>17</v>
      </c>
      <c r="C40">
        <f t="shared" si="0"/>
        <v>0.17</v>
      </c>
      <c r="D40">
        <f t="shared" si="2"/>
        <v>1.0000000000000037E-2</v>
      </c>
      <c r="E40">
        <f t="shared" si="3"/>
        <v>0.17</v>
      </c>
    </row>
    <row r="41" spans="2:5" x14ac:dyDescent="0.2">
      <c r="B41">
        <f t="shared" si="1"/>
        <v>18</v>
      </c>
      <c r="C41">
        <f t="shared" si="0"/>
        <v>0.18</v>
      </c>
      <c r="D41">
        <f t="shared" si="2"/>
        <v>1.0000000000000009E-2</v>
      </c>
      <c r="E41">
        <f t="shared" si="3"/>
        <v>0.18000000000000002</v>
      </c>
    </row>
    <row r="42" spans="2:5" x14ac:dyDescent="0.2">
      <c r="B42">
        <f t="shared" si="1"/>
        <v>19</v>
      </c>
      <c r="C42">
        <f t="shared" si="0"/>
        <v>0.19</v>
      </c>
      <c r="D42">
        <f t="shared" si="2"/>
        <v>9.9999999999999811E-3</v>
      </c>
      <c r="E42">
        <f t="shared" si="3"/>
        <v>0.19</v>
      </c>
    </row>
    <row r="43" spans="2:5" x14ac:dyDescent="0.2">
      <c r="B43">
        <f t="shared" si="1"/>
        <v>20</v>
      </c>
      <c r="C43">
        <f t="shared" si="0"/>
        <v>0.2</v>
      </c>
      <c r="D43">
        <f t="shared" si="2"/>
        <v>1.0000000000000009E-2</v>
      </c>
      <c r="E43">
        <f t="shared" si="3"/>
        <v>0.2</v>
      </c>
    </row>
    <row r="44" spans="2:5" x14ac:dyDescent="0.2">
      <c r="B44">
        <f t="shared" si="1"/>
        <v>21</v>
      </c>
      <c r="C44">
        <f t="shared" si="0"/>
        <v>0.21</v>
      </c>
      <c r="D44">
        <f t="shared" si="2"/>
        <v>9.9999999999999811E-3</v>
      </c>
      <c r="E44">
        <f t="shared" si="3"/>
        <v>0.21</v>
      </c>
    </row>
    <row r="45" spans="2:5" x14ac:dyDescent="0.2">
      <c r="B45">
        <f t="shared" si="1"/>
        <v>22</v>
      </c>
      <c r="C45">
        <f t="shared" si="0"/>
        <v>0.22</v>
      </c>
      <c r="D45">
        <f t="shared" si="2"/>
        <v>1.0000000000000009E-2</v>
      </c>
      <c r="E45">
        <f t="shared" si="3"/>
        <v>0.22</v>
      </c>
    </row>
    <row r="46" spans="2:5" x14ac:dyDescent="0.2">
      <c r="B46">
        <f t="shared" si="1"/>
        <v>23</v>
      </c>
      <c r="C46">
        <f t="shared" si="0"/>
        <v>0.23</v>
      </c>
      <c r="D46">
        <f t="shared" si="2"/>
        <v>1.0000000000000009E-2</v>
      </c>
      <c r="E46">
        <f t="shared" si="3"/>
        <v>0.23</v>
      </c>
    </row>
    <row r="47" spans="2:5" x14ac:dyDescent="0.2">
      <c r="B47">
        <f t="shared" si="1"/>
        <v>24</v>
      </c>
      <c r="C47">
        <f t="shared" si="0"/>
        <v>0.24</v>
      </c>
      <c r="D47">
        <f t="shared" si="2"/>
        <v>9.9999999999999811E-3</v>
      </c>
      <c r="E47">
        <f t="shared" si="3"/>
        <v>0.24</v>
      </c>
    </row>
    <row r="48" spans="2:5" x14ac:dyDescent="0.2">
      <c r="B48">
        <f t="shared" si="1"/>
        <v>25</v>
      </c>
      <c r="C48">
        <f t="shared" si="0"/>
        <v>0.25</v>
      </c>
      <c r="D48">
        <f t="shared" si="2"/>
        <v>1.0000000000000009E-2</v>
      </c>
      <c r="E48">
        <f t="shared" si="3"/>
        <v>0.25</v>
      </c>
    </row>
    <row r="49" spans="2:5" x14ac:dyDescent="0.2">
      <c r="B49">
        <f t="shared" si="1"/>
        <v>26</v>
      </c>
      <c r="C49">
        <f t="shared" si="0"/>
        <v>0.26</v>
      </c>
      <c r="D49">
        <f t="shared" si="2"/>
        <v>1.0000000000000009E-2</v>
      </c>
      <c r="E49">
        <f t="shared" si="3"/>
        <v>0.26</v>
      </c>
    </row>
    <row r="50" spans="2:5" x14ac:dyDescent="0.2">
      <c r="B50">
        <f t="shared" si="1"/>
        <v>27</v>
      </c>
      <c r="C50">
        <f t="shared" si="0"/>
        <v>0.27</v>
      </c>
      <c r="D50">
        <f t="shared" si="2"/>
        <v>1.0000000000000009E-2</v>
      </c>
      <c r="E50">
        <f t="shared" si="3"/>
        <v>0.27</v>
      </c>
    </row>
    <row r="51" spans="2:5" x14ac:dyDescent="0.2">
      <c r="B51">
        <f t="shared" si="1"/>
        <v>28</v>
      </c>
      <c r="C51">
        <f t="shared" si="0"/>
        <v>0.28000000000000003</v>
      </c>
      <c r="D51">
        <f t="shared" si="2"/>
        <v>1.0000000000000009E-2</v>
      </c>
      <c r="E51">
        <f t="shared" si="3"/>
        <v>0.28000000000000003</v>
      </c>
    </row>
    <row r="52" spans="2:5" x14ac:dyDescent="0.2">
      <c r="B52">
        <f t="shared" si="1"/>
        <v>29</v>
      </c>
      <c r="C52">
        <f t="shared" si="0"/>
        <v>0.28999999999999998</v>
      </c>
      <c r="D52">
        <f t="shared" si="2"/>
        <v>9.9999999999999534E-3</v>
      </c>
      <c r="E52">
        <f t="shared" si="3"/>
        <v>0.28999999999999998</v>
      </c>
    </row>
    <row r="53" spans="2:5" x14ac:dyDescent="0.2">
      <c r="B53">
        <f t="shared" si="1"/>
        <v>30</v>
      </c>
      <c r="C53">
        <f t="shared" si="0"/>
        <v>0.3</v>
      </c>
      <c r="D53">
        <f t="shared" si="2"/>
        <v>1.0000000000000009E-2</v>
      </c>
      <c r="E53">
        <f t="shared" si="3"/>
        <v>0.3</v>
      </c>
    </row>
    <row r="54" spans="2:5" x14ac:dyDescent="0.2">
      <c r="B54">
        <f t="shared" si="1"/>
        <v>31</v>
      </c>
      <c r="C54">
        <f t="shared" si="0"/>
        <v>0.31</v>
      </c>
      <c r="D54">
        <f t="shared" si="2"/>
        <v>1.0000000000000009E-2</v>
      </c>
      <c r="E54">
        <f t="shared" si="3"/>
        <v>0.31</v>
      </c>
    </row>
    <row r="55" spans="2:5" x14ac:dyDescent="0.2">
      <c r="B55">
        <f t="shared" si="1"/>
        <v>32</v>
      </c>
      <c r="C55">
        <f t="shared" ref="C55:C86" si="4">B55/100</f>
        <v>0.32</v>
      </c>
      <c r="D55">
        <f t="shared" si="2"/>
        <v>1.0000000000000009E-2</v>
      </c>
      <c r="E55">
        <f t="shared" si="3"/>
        <v>0.32</v>
      </c>
    </row>
    <row r="56" spans="2:5" x14ac:dyDescent="0.2">
      <c r="B56">
        <f t="shared" ref="B56:B87" si="5">B55+1</f>
        <v>33</v>
      </c>
      <c r="C56">
        <f t="shared" si="4"/>
        <v>0.33</v>
      </c>
      <c r="D56">
        <f t="shared" ref="D56:D87" si="6">E56-E55</f>
        <v>1.0000000000000009E-2</v>
      </c>
      <c r="E56">
        <f t="shared" ref="E56:E87" si="7">BETADIST(C56,$C$5+1,$C$6+1)</f>
        <v>0.33</v>
      </c>
    </row>
    <row r="57" spans="2:5" x14ac:dyDescent="0.2">
      <c r="B57">
        <f t="shared" si="5"/>
        <v>34</v>
      </c>
      <c r="C57">
        <f t="shared" si="4"/>
        <v>0.34</v>
      </c>
      <c r="D57">
        <f t="shared" si="6"/>
        <v>1.0000000000000064E-2</v>
      </c>
      <c r="E57">
        <f t="shared" si="7"/>
        <v>0.34000000000000008</v>
      </c>
    </row>
    <row r="58" spans="2:5" x14ac:dyDescent="0.2">
      <c r="B58">
        <f t="shared" si="5"/>
        <v>35</v>
      </c>
      <c r="C58">
        <f t="shared" si="4"/>
        <v>0.35</v>
      </c>
      <c r="D58">
        <f t="shared" si="6"/>
        <v>9.9999999999998423E-3</v>
      </c>
      <c r="E58">
        <f t="shared" si="7"/>
        <v>0.34999999999999992</v>
      </c>
    </row>
    <row r="59" spans="2:5" x14ac:dyDescent="0.2">
      <c r="B59">
        <f t="shared" si="5"/>
        <v>36</v>
      </c>
      <c r="C59">
        <f t="shared" si="4"/>
        <v>0.36</v>
      </c>
      <c r="D59">
        <f t="shared" si="6"/>
        <v>1.0000000000000064E-2</v>
      </c>
      <c r="E59">
        <f t="shared" si="7"/>
        <v>0.36</v>
      </c>
    </row>
    <row r="60" spans="2:5" x14ac:dyDescent="0.2">
      <c r="B60">
        <f t="shared" si="5"/>
        <v>37</v>
      </c>
      <c r="C60">
        <f t="shared" si="4"/>
        <v>0.37</v>
      </c>
      <c r="D60">
        <f t="shared" si="6"/>
        <v>1.0000000000000009E-2</v>
      </c>
      <c r="E60">
        <f t="shared" si="7"/>
        <v>0.37</v>
      </c>
    </row>
    <row r="61" spans="2:5" x14ac:dyDescent="0.2">
      <c r="B61">
        <f t="shared" si="5"/>
        <v>38</v>
      </c>
      <c r="C61">
        <f t="shared" si="4"/>
        <v>0.38</v>
      </c>
      <c r="D61">
        <f t="shared" si="6"/>
        <v>1.0000000000000009E-2</v>
      </c>
      <c r="E61">
        <f t="shared" si="7"/>
        <v>0.38</v>
      </c>
    </row>
    <row r="62" spans="2:5" x14ac:dyDescent="0.2">
      <c r="B62">
        <f t="shared" si="5"/>
        <v>39</v>
      </c>
      <c r="C62">
        <f t="shared" si="4"/>
        <v>0.39</v>
      </c>
      <c r="D62">
        <f t="shared" si="6"/>
        <v>1.0000000000000009E-2</v>
      </c>
      <c r="E62">
        <f t="shared" si="7"/>
        <v>0.39</v>
      </c>
    </row>
    <row r="63" spans="2:5" x14ac:dyDescent="0.2">
      <c r="B63">
        <f t="shared" si="5"/>
        <v>40</v>
      </c>
      <c r="C63">
        <f t="shared" si="4"/>
        <v>0.4</v>
      </c>
      <c r="D63">
        <f t="shared" si="6"/>
        <v>1.0000000000000009E-2</v>
      </c>
      <c r="E63">
        <f t="shared" si="7"/>
        <v>0.4</v>
      </c>
    </row>
    <row r="64" spans="2:5" x14ac:dyDescent="0.2">
      <c r="B64">
        <f t="shared" si="5"/>
        <v>41</v>
      </c>
      <c r="C64">
        <f t="shared" si="4"/>
        <v>0.41</v>
      </c>
      <c r="D64">
        <f t="shared" si="6"/>
        <v>9.9999999999999534E-3</v>
      </c>
      <c r="E64">
        <f t="shared" si="7"/>
        <v>0.41</v>
      </c>
    </row>
    <row r="65" spans="2:5" x14ac:dyDescent="0.2">
      <c r="B65">
        <f t="shared" si="5"/>
        <v>42</v>
      </c>
      <c r="C65">
        <f t="shared" si="4"/>
        <v>0.42</v>
      </c>
      <c r="D65">
        <f t="shared" si="6"/>
        <v>1.0000000000000009E-2</v>
      </c>
      <c r="E65">
        <f t="shared" si="7"/>
        <v>0.42</v>
      </c>
    </row>
    <row r="66" spans="2:5" x14ac:dyDescent="0.2">
      <c r="B66">
        <f t="shared" si="5"/>
        <v>43</v>
      </c>
      <c r="C66">
        <f t="shared" si="4"/>
        <v>0.43</v>
      </c>
      <c r="D66">
        <f t="shared" si="6"/>
        <v>1.0000000000000009E-2</v>
      </c>
      <c r="E66">
        <f t="shared" si="7"/>
        <v>0.43</v>
      </c>
    </row>
    <row r="67" spans="2:5" x14ac:dyDescent="0.2">
      <c r="B67">
        <f t="shared" si="5"/>
        <v>44</v>
      </c>
      <c r="C67">
        <f t="shared" si="4"/>
        <v>0.44</v>
      </c>
      <c r="D67">
        <f t="shared" si="6"/>
        <v>1.0000000000000009E-2</v>
      </c>
      <c r="E67">
        <f t="shared" si="7"/>
        <v>0.44</v>
      </c>
    </row>
    <row r="68" spans="2:5" x14ac:dyDescent="0.2">
      <c r="B68">
        <f t="shared" si="5"/>
        <v>45</v>
      </c>
      <c r="C68">
        <f t="shared" si="4"/>
        <v>0.45</v>
      </c>
      <c r="D68">
        <f t="shared" si="6"/>
        <v>1.0000000000000009E-2</v>
      </c>
      <c r="E68">
        <f t="shared" si="7"/>
        <v>0.45</v>
      </c>
    </row>
    <row r="69" spans="2:5" x14ac:dyDescent="0.2">
      <c r="B69">
        <f t="shared" si="5"/>
        <v>46</v>
      </c>
      <c r="C69">
        <f t="shared" si="4"/>
        <v>0.46</v>
      </c>
      <c r="D69">
        <f t="shared" si="6"/>
        <v>1.0000000000000009E-2</v>
      </c>
      <c r="E69">
        <f t="shared" si="7"/>
        <v>0.46</v>
      </c>
    </row>
    <row r="70" spans="2:5" x14ac:dyDescent="0.2">
      <c r="B70">
        <f t="shared" si="5"/>
        <v>47</v>
      </c>
      <c r="C70">
        <f t="shared" si="4"/>
        <v>0.47</v>
      </c>
      <c r="D70">
        <f t="shared" si="6"/>
        <v>9.9999999999999534E-3</v>
      </c>
      <c r="E70">
        <f t="shared" si="7"/>
        <v>0.47</v>
      </c>
    </row>
    <row r="71" spans="2:5" x14ac:dyDescent="0.2">
      <c r="B71">
        <f t="shared" si="5"/>
        <v>48</v>
      </c>
      <c r="C71">
        <f t="shared" si="4"/>
        <v>0.48</v>
      </c>
      <c r="D71">
        <f t="shared" si="6"/>
        <v>1.0000000000000009E-2</v>
      </c>
      <c r="E71">
        <f t="shared" si="7"/>
        <v>0.48</v>
      </c>
    </row>
    <row r="72" spans="2:5" x14ac:dyDescent="0.2">
      <c r="B72">
        <f t="shared" si="5"/>
        <v>49</v>
      </c>
      <c r="C72">
        <f t="shared" si="4"/>
        <v>0.49</v>
      </c>
      <c r="D72">
        <f t="shared" si="6"/>
        <v>1.0000000000000009E-2</v>
      </c>
      <c r="E72">
        <f t="shared" si="7"/>
        <v>0.49</v>
      </c>
    </row>
    <row r="73" spans="2:5" x14ac:dyDescent="0.2">
      <c r="B73">
        <f t="shared" si="5"/>
        <v>50</v>
      </c>
      <c r="C73">
        <f t="shared" si="4"/>
        <v>0.5</v>
      </c>
      <c r="D73">
        <f t="shared" si="6"/>
        <v>1.0000000000000009E-2</v>
      </c>
      <c r="E73">
        <f t="shared" si="7"/>
        <v>0.5</v>
      </c>
    </row>
    <row r="74" spans="2:5" x14ac:dyDescent="0.2">
      <c r="B74">
        <f t="shared" si="5"/>
        <v>51</v>
      </c>
      <c r="C74">
        <f t="shared" si="4"/>
        <v>0.51</v>
      </c>
      <c r="D74">
        <f t="shared" si="6"/>
        <v>1.0000000000000009E-2</v>
      </c>
      <c r="E74">
        <f t="shared" si="7"/>
        <v>0.51</v>
      </c>
    </row>
    <row r="75" spans="2:5" x14ac:dyDescent="0.2">
      <c r="B75">
        <f t="shared" si="5"/>
        <v>52</v>
      </c>
      <c r="C75">
        <f t="shared" si="4"/>
        <v>0.52</v>
      </c>
      <c r="D75">
        <f t="shared" si="6"/>
        <v>1.0000000000000009E-2</v>
      </c>
      <c r="E75">
        <f t="shared" si="7"/>
        <v>0.52</v>
      </c>
    </row>
    <row r="76" spans="2:5" x14ac:dyDescent="0.2">
      <c r="B76">
        <f t="shared" si="5"/>
        <v>53</v>
      </c>
      <c r="C76">
        <f t="shared" si="4"/>
        <v>0.53</v>
      </c>
      <c r="D76">
        <f t="shared" si="6"/>
        <v>1.0000000000000009E-2</v>
      </c>
      <c r="E76">
        <f t="shared" si="7"/>
        <v>0.53</v>
      </c>
    </row>
    <row r="77" spans="2:5" x14ac:dyDescent="0.2">
      <c r="B77">
        <f t="shared" si="5"/>
        <v>54</v>
      </c>
      <c r="C77">
        <f t="shared" si="4"/>
        <v>0.54</v>
      </c>
      <c r="D77">
        <f t="shared" si="6"/>
        <v>1.0000000000000009E-2</v>
      </c>
      <c r="E77">
        <f t="shared" si="7"/>
        <v>0.54</v>
      </c>
    </row>
    <row r="78" spans="2:5" x14ac:dyDescent="0.2">
      <c r="B78">
        <f t="shared" si="5"/>
        <v>55</v>
      </c>
      <c r="C78">
        <f t="shared" si="4"/>
        <v>0.55000000000000004</v>
      </c>
      <c r="D78">
        <f t="shared" si="6"/>
        <v>1.0000000000000009E-2</v>
      </c>
      <c r="E78">
        <f t="shared" si="7"/>
        <v>0.55000000000000004</v>
      </c>
    </row>
    <row r="79" spans="2:5" x14ac:dyDescent="0.2">
      <c r="B79">
        <f t="shared" si="5"/>
        <v>56</v>
      </c>
      <c r="C79">
        <f t="shared" si="4"/>
        <v>0.56000000000000005</v>
      </c>
      <c r="D79">
        <f t="shared" si="6"/>
        <v>1.0000000000000009E-2</v>
      </c>
      <c r="E79">
        <f t="shared" si="7"/>
        <v>0.56000000000000005</v>
      </c>
    </row>
    <row r="80" spans="2:5" x14ac:dyDescent="0.2">
      <c r="B80">
        <f t="shared" si="5"/>
        <v>57</v>
      </c>
      <c r="C80">
        <f t="shared" si="4"/>
        <v>0.56999999999999995</v>
      </c>
      <c r="D80">
        <f t="shared" si="6"/>
        <v>9.9999999999998979E-3</v>
      </c>
      <c r="E80">
        <f t="shared" si="7"/>
        <v>0.56999999999999995</v>
      </c>
    </row>
    <row r="81" spans="2:5" x14ac:dyDescent="0.2">
      <c r="B81">
        <f t="shared" si="5"/>
        <v>58</v>
      </c>
      <c r="C81">
        <f t="shared" si="4"/>
        <v>0.57999999999999996</v>
      </c>
      <c r="D81">
        <f t="shared" si="6"/>
        <v>1.0000000000000009E-2</v>
      </c>
      <c r="E81">
        <f t="shared" si="7"/>
        <v>0.57999999999999996</v>
      </c>
    </row>
    <row r="82" spans="2:5" x14ac:dyDescent="0.2">
      <c r="B82">
        <f t="shared" si="5"/>
        <v>59</v>
      </c>
      <c r="C82">
        <f t="shared" si="4"/>
        <v>0.59</v>
      </c>
      <c r="D82">
        <f t="shared" si="6"/>
        <v>1.0000000000000009E-2</v>
      </c>
      <c r="E82">
        <f t="shared" si="7"/>
        <v>0.59</v>
      </c>
    </row>
    <row r="83" spans="2:5" x14ac:dyDescent="0.2">
      <c r="B83">
        <f t="shared" si="5"/>
        <v>60</v>
      </c>
      <c r="C83">
        <f t="shared" si="4"/>
        <v>0.6</v>
      </c>
      <c r="D83">
        <f t="shared" si="6"/>
        <v>1.0000000000000009E-2</v>
      </c>
      <c r="E83">
        <f t="shared" si="7"/>
        <v>0.6</v>
      </c>
    </row>
    <row r="84" spans="2:5" x14ac:dyDescent="0.2">
      <c r="B84">
        <f t="shared" si="5"/>
        <v>61</v>
      </c>
      <c r="C84">
        <f t="shared" si="4"/>
        <v>0.61</v>
      </c>
      <c r="D84">
        <f t="shared" si="6"/>
        <v>1.0000000000000009E-2</v>
      </c>
      <c r="E84">
        <f t="shared" si="7"/>
        <v>0.61</v>
      </c>
    </row>
    <row r="85" spans="2:5" x14ac:dyDescent="0.2">
      <c r="B85">
        <f t="shared" si="5"/>
        <v>62</v>
      </c>
      <c r="C85">
        <f t="shared" si="4"/>
        <v>0.62</v>
      </c>
      <c r="D85">
        <f t="shared" si="6"/>
        <v>1.0000000000000009E-2</v>
      </c>
      <c r="E85">
        <f t="shared" si="7"/>
        <v>0.62</v>
      </c>
    </row>
    <row r="86" spans="2:5" x14ac:dyDescent="0.2">
      <c r="B86">
        <f t="shared" si="5"/>
        <v>63</v>
      </c>
      <c r="C86">
        <f t="shared" si="4"/>
        <v>0.63</v>
      </c>
      <c r="D86">
        <f t="shared" si="6"/>
        <v>1.0000000000000009E-2</v>
      </c>
      <c r="E86">
        <f t="shared" si="7"/>
        <v>0.63</v>
      </c>
    </row>
    <row r="87" spans="2:5" x14ac:dyDescent="0.2">
      <c r="B87">
        <f t="shared" si="5"/>
        <v>64</v>
      </c>
      <c r="C87">
        <f t="shared" ref="C87:C123" si="8">B87/100</f>
        <v>0.64</v>
      </c>
      <c r="D87">
        <f t="shared" si="6"/>
        <v>1.0000000000000009E-2</v>
      </c>
      <c r="E87">
        <f t="shared" si="7"/>
        <v>0.64</v>
      </c>
    </row>
    <row r="88" spans="2:5" x14ac:dyDescent="0.2">
      <c r="B88">
        <f t="shared" ref="B88:B123" si="9">B87+1</f>
        <v>65</v>
      </c>
      <c r="C88">
        <f t="shared" si="8"/>
        <v>0.65</v>
      </c>
      <c r="D88">
        <f t="shared" ref="D88:D123" si="10">E88-E87</f>
        <v>1.0000000000000009E-2</v>
      </c>
      <c r="E88">
        <f t="shared" ref="E88:E122" si="11">BETADIST(C88,$C$5+1,$C$6+1)</f>
        <v>0.65</v>
      </c>
    </row>
    <row r="89" spans="2:5" x14ac:dyDescent="0.2">
      <c r="B89">
        <f t="shared" si="9"/>
        <v>66</v>
      </c>
      <c r="C89">
        <f t="shared" si="8"/>
        <v>0.66</v>
      </c>
      <c r="D89">
        <f t="shared" si="10"/>
        <v>1.0000000000000009E-2</v>
      </c>
      <c r="E89">
        <f t="shared" si="11"/>
        <v>0.66</v>
      </c>
    </row>
    <row r="90" spans="2:5" x14ac:dyDescent="0.2">
      <c r="B90">
        <f t="shared" si="9"/>
        <v>67</v>
      </c>
      <c r="C90">
        <f t="shared" si="8"/>
        <v>0.67</v>
      </c>
      <c r="D90">
        <f t="shared" si="10"/>
        <v>1.0000000000000009E-2</v>
      </c>
      <c r="E90">
        <f t="shared" si="11"/>
        <v>0.67</v>
      </c>
    </row>
    <row r="91" spans="2:5" x14ac:dyDescent="0.2">
      <c r="B91">
        <f t="shared" si="9"/>
        <v>68</v>
      </c>
      <c r="C91">
        <f t="shared" si="8"/>
        <v>0.68</v>
      </c>
      <c r="D91">
        <f t="shared" si="10"/>
        <v>1.0000000000000009E-2</v>
      </c>
      <c r="E91">
        <f t="shared" si="11"/>
        <v>0.68</v>
      </c>
    </row>
    <row r="92" spans="2:5" x14ac:dyDescent="0.2">
      <c r="B92">
        <f t="shared" si="9"/>
        <v>69</v>
      </c>
      <c r="C92">
        <f t="shared" si="8"/>
        <v>0.69</v>
      </c>
      <c r="D92">
        <f t="shared" si="10"/>
        <v>9.9999999999998979E-3</v>
      </c>
      <c r="E92">
        <f t="shared" si="11"/>
        <v>0.69</v>
      </c>
    </row>
    <row r="93" spans="2:5" x14ac:dyDescent="0.2">
      <c r="B93">
        <f t="shared" si="9"/>
        <v>70</v>
      </c>
      <c r="C93">
        <f t="shared" si="8"/>
        <v>0.7</v>
      </c>
      <c r="D93">
        <f t="shared" si="10"/>
        <v>1.0000000000000009E-2</v>
      </c>
      <c r="E93">
        <f t="shared" si="11"/>
        <v>0.7</v>
      </c>
    </row>
    <row r="94" spans="2:5" x14ac:dyDescent="0.2">
      <c r="B94">
        <f t="shared" si="9"/>
        <v>71</v>
      </c>
      <c r="C94">
        <f t="shared" si="8"/>
        <v>0.71</v>
      </c>
      <c r="D94">
        <f t="shared" si="10"/>
        <v>1.0000000000000009E-2</v>
      </c>
      <c r="E94">
        <f t="shared" si="11"/>
        <v>0.71</v>
      </c>
    </row>
    <row r="95" spans="2:5" x14ac:dyDescent="0.2">
      <c r="B95">
        <f t="shared" si="9"/>
        <v>72</v>
      </c>
      <c r="C95">
        <f t="shared" si="8"/>
        <v>0.72</v>
      </c>
      <c r="D95">
        <f t="shared" si="10"/>
        <v>1.0000000000000009E-2</v>
      </c>
      <c r="E95">
        <f t="shared" si="11"/>
        <v>0.72</v>
      </c>
    </row>
    <row r="96" spans="2:5" x14ac:dyDescent="0.2">
      <c r="B96">
        <f t="shared" si="9"/>
        <v>73</v>
      </c>
      <c r="C96">
        <f t="shared" si="8"/>
        <v>0.73</v>
      </c>
      <c r="D96">
        <f t="shared" si="10"/>
        <v>1.0000000000000009E-2</v>
      </c>
      <c r="E96">
        <f t="shared" si="11"/>
        <v>0.73</v>
      </c>
    </row>
    <row r="97" spans="2:5" x14ac:dyDescent="0.2">
      <c r="B97">
        <f t="shared" si="9"/>
        <v>74</v>
      </c>
      <c r="C97">
        <f t="shared" si="8"/>
        <v>0.74</v>
      </c>
      <c r="D97">
        <f t="shared" si="10"/>
        <v>1.0000000000000009E-2</v>
      </c>
      <c r="E97">
        <f t="shared" si="11"/>
        <v>0.74</v>
      </c>
    </row>
    <row r="98" spans="2:5" x14ac:dyDescent="0.2">
      <c r="B98">
        <f t="shared" si="9"/>
        <v>75</v>
      </c>
      <c r="C98">
        <f t="shared" si="8"/>
        <v>0.75</v>
      </c>
      <c r="D98">
        <f t="shared" si="10"/>
        <v>1.0000000000000009E-2</v>
      </c>
      <c r="E98">
        <f t="shared" si="11"/>
        <v>0.75</v>
      </c>
    </row>
    <row r="99" spans="2:5" x14ac:dyDescent="0.2">
      <c r="B99">
        <f t="shared" si="9"/>
        <v>76</v>
      </c>
      <c r="C99">
        <f t="shared" si="8"/>
        <v>0.76</v>
      </c>
      <c r="D99">
        <f t="shared" si="10"/>
        <v>1.0000000000000009E-2</v>
      </c>
      <c r="E99">
        <f t="shared" si="11"/>
        <v>0.76</v>
      </c>
    </row>
    <row r="100" spans="2:5" x14ac:dyDescent="0.2">
      <c r="B100">
        <f t="shared" si="9"/>
        <v>77</v>
      </c>
      <c r="C100">
        <f t="shared" si="8"/>
        <v>0.77</v>
      </c>
      <c r="D100">
        <f t="shared" si="10"/>
        <v>1.0000000000000009E-2</v>
      </c>
      <c r="E100">
        <f t="shared" si="11"/>
        <v>0.77</v>
      </c>
    </row>
    <row r="101" spans="2:5" x14ac:dyDescent="0.2">
      <c r="B101">
        <f t="shared" si="9"/>
        <v>78</v>
      </c>
      <c r="C101">
        <f t="shared" si="8"/>
        <v>0.78</v>
      </c>
      <c r="D101">
        <f t="shared" si="10"/>
        <v>1.0000000000000009E-2</v>
      </c>
      <c r="E101">
        <f t="shared" si="11"/>
        <v>0.78</v>
      </c>
    </row>
    <row r="102" spans="2:5" x14ac:dyDescent="0.2">
      <c r="B102">
        <f t="shared" si="9"/>
        <v>79</v>
      </c>
      <c r="C102">
        <f t="shared" si="8"/>
        <v>0.79</v>
      </c>
      <c r="D102">
        <f t="shared" si="10"/>
        <v>1.0000000000000009E-2</v>
      </c>
      <c r="E102">
        <f t="shared" si="11"/>
        <v>0.79</v>
      </c>
    </row>
    <row r="103" spans="2:5" x14ac:dyDescent="0.2">
      <c r="B103">
        <f t="shared" si="9"/>
        <v>80</v>
      </c>
      <c r="C103">
        <f t="shared" si="8"/>
        <v>0.8</v>
      </c>
      <c r="D103">
        <f t="shared" si="10"/>
        <v>1.0000000000000009E-2</v>
      </c>
      <c r="E103">
        <f t="shared" si="11"/>
        <v>0.8</v>
      </c>
    </row>
    <row r="104" spans="2:5" x14ac:dyDescent="0.2">
      <c r="B104">
        <f t="shared" si="9"/>
        <v>81</v>
      </c>
      <c r="C104">
        <f t="shared" si="8"/>
        <v>0.81</v>
      </c>
      <c r="D104">
        <f t="shared" si="10"/>
        <v>1.0000000000000009E-2</v>
      </c>
      <c r="E104">
        <f t="shared" si="11"/>
        <v>0.81</v>
      </c>
    </row>
    <row r="105" spans="2:5" x14ac:dyDescent="0.2">
      <c r="B105">
        <f t="shared" si="9"/>
        <v>82</v>
      </c>
      <c r="C105">
        <f t="shared" si="8"/>
        <v>0.82</v>
      </c>
      <c r="D105">
        <f t="shared" si="10"/>
        <v>9.9999999999998979E-3</v>
      </c>
      <c r="E105">
        <f t="shared" si="11"/>
        <v>0.82</v>
      </c>
    </row>
    <row r="106" spans="2:5" x14ac:dyDescent="0.2">
      <c r="B106">
        <f t="shared" si="9"/>
        <v>83</v>
      </c>
      <c r="C106">
        <f t="shared" si="8"/>
        <v>0.83</v>
      </c>
      <c r="D106">
        <f t="shared" si="10"/>
        <v>1.0000000000000009E-2</v>
      </c>
      <c r="E106">
        <f t="shared" si="11"/>
        <v>0.83</v>
      </c>
    </row>
    <row r="107" spans="2:5" x14ac:dyDescent="0.2">
      <c r="B107">
        <f t="shared" si="9"/>
        <v>84</v>
      </c>
      <c r="C107">
        <f t="shared" si="8"/>
        <v>0.84</v>
      </c>
      <c r="D107">
        <f t="shared" si="10"/>
        <v>1.0000000000000009E-2</v>
      </c>
      <c r="E107">
        <f t="shared" si="11"/>
        <v>0.84</v>
      </c>
    </row>
    <row r="108" spans="2:5" x14ac:dyDescent="0.2">
      <c r="B108">
        <f t="shared" si="9"/>
        <v>85</v>
      </c>
      <c r="C108">
        <f t="shared" si="8"/>
        <v>0.85</v>
      </c>
      <c r="D108">
        <f t="shared" si="10"/>
        <v>1.0000000000000009E-2</v>
      </c>
      <c r="E108">
        <f t="shared" si="11"/>
        <v>0.85</v>
      </c>
    </row>
    <row r="109" spans="2:5" x14ac:dyDescent="0.2">
      <c r="B109">
        <f t="shared" si="9"/>
        <v>86</v>
      </c>
      <c r="C109">
        <f t="shared" si="8"/>
        <v>0.86</v>
      </c>
      <c r="D109">
        <f t="shared" si="10"/>
        <v>1.0000000000000009E-2</v>
      </c>
      <c r="E109">
        <f t="shared" si="11"/>
        <v>0.86</v>
      </c>
    </row>
    <row r="110" spans="2:5" x14ac:dyDescent="0.2">
      <c r="B110">
        <f t="shared" si="9"/>
        <v>87</v>
      </c>
      <c r="C110">
        <f t="shared" si="8"/>
        <v>0.87</v>
      </c>
      <c r="D110">
        <f t="shared" si="10"/>
        <v>1.0000000000000009E-2</v>
      </c>
      <c r="E110">
        <f t="shared" si="11"/>
        <v>0.87</v>
      </c>
    </row>
    <row r="111" spans="2:5" x14ac:dyDescent="0.2">
      <c r="B111">
        <f t="shared" si="9"/>
        <v>88</v>
      </c>
      <c r="C111">
        <f t="shared" si="8"/>
        <v>0.88</v>
      </c>
      <c r="D111">
        <f t="shared" si="10"/>
        <v>1.0000000000000009E-2</v>
      </c>
      <c r="E111">
        <f t="shared" si="11"/>
        <v>0.88</v>
      </c>
    </row>
    <row r="112" spans="2:5" x14ac:dyDescent="0.2">
      <c r="B112">
        <f t="shared" si="9"/>
        <v>89</v>
      </c>
      <c r="C112">
        <f t="shared" si="8"/>
        <v>0.89</v>
      </c>
      <c r="D112">
        <f t="shared" si="10"/>
        <v>1.0000000000000009E-2</v>
      </c>
      <c r="E112">
        <f t="shared" si="11"/>
        <v>0.89</v>
      </c>
    </row>
    <row r="113" spans="2:5" x14ac:dyDescent="0.2">
      <c r="B113">
        <f t="shared" si="9"/>
        <v>90</v>
      </c>
      <c r="C113">
        <f t="shared" si="8"/>
        <v>0.9</v>
      </c>
      <c r="D113">
        <f t="shared" si="10"/>
        <v>1.0000000000000009E-2</v>
      </c>
      <c r="E113">
        <f t="shared" si="11"/>
        <v>0.9</v>
      </c>
    </row>
    <row r="114" spans="2:5" x14ac:dyDescent="0.2">
      <c r="B114">
        <f t="shared" si="9"/>
        <v>91</v>
      </c>
      <c r="C114">
        <f t="shared" si="8"/>
        <v>0.91</v>
      </c>
      <c r="D114">
        <f t="shared" si="10"/>
        <v>1.0000000000000009E-2</v>
      </c>
      <c r="E114">
        <f t="shared" si="11"/>
        <v>0.91</v>
      </c>
    </row>
    <row r="115" spans="2:5" x14ac:dyDescent="0.2">
      <c r="B115">
        <f t="shared" si="9"/>
        <v>92</v>
      </c>
      <c r="C115">
        <f t="shared" si="8"/>
        <v>0.92</v>
      </c>
      <c r="D115">
        <f t="shared" si="10"/>
        <v>1.0000000000000009E-2</v>
      </c>
      <c r="E115">
        <f t="shared" si="11"/>
        <v>0.92</v>
      </c>
    </row>
    <row r="116" spans="2:5" x14ac:dyDescent="0.2">
      <c r="B116">
        <f t="shared" si="9"/>
        <v>93</v>
      </c>
      <c r="C116">
        <f t="shared" si="8"/>
        <v>0.93</v>
      </c>
      <c r="D116">
        <f t="shared" si="10"/>
        <v>1.0000000000000009E-2</v>
      </c>
      <c r="E116">
        <f t="shared" si="11"/>
        <v>0.93</v>
      </c>
    </row>
    <row r="117" spans="2:5" x14ac:dyDescent="0.2">
      <c r="B117">
        <f t="shared" si="9"/>
        <v>94</v>
      </c>
      <c r="C117">
        <f t="shared" si="8"/>
        <v>0.94</v>
      </c>
      <c r="D117">
        <f t="shared" si="10"/>
        <v>9.9999999999998979E-3</v>
      </c>
      <c r="E117">
        <f t="shared" si="11"/>
        <v>0.94</v>
      </c>
    </row>
    <row r="118" spans="2:5" x14ac:dyDescent="0.2">
      <c r="B118">
        <f t="shared" si="9"/>
        <v>95</v>
      </c>
      <c r="C118">
        <f t="shared" si="8"/>
        <v>0.95</v>
      </c>
      <c r="D118">
        <f t="shared" si="10"/>
        <v>1.0000000000000009E-2</v>
      </c>
      <c r="E118">
        <f t="shared" si="11"/>
        <v>0.95</v>
      </c>
    </row>
    <row r="119" spans="2:5" x14ac:dyDescent="0.2">
      <c r="B119">
        <f t="shared" si="9"/>
        <v>96</v>
      </c>
      <c r="C119">
        <f t="shared" si="8"/>
        <v>0.96</v>
      </c>
      <c r="D119">
        <f t="shared" si="10"/>
        <v>1.0000000000000009E-2</v>
      </c>
      <c r="E119">
        <f t="shared" si="11"/>
        <v>0.96</v>
      </c>
    </row>
    <row r="120" spans="2:5" x14ac:dyDescent="0.2">
      <c r="B120">
        <f t="shared" si="9"/>
        <v>97</v>
      </c>
      <c r="C120">
        <f t="shared" si="8"/>
        <v>0.97</v>
      </c>
      <c r="D120">
        <f t="shared" si="10"/>
        <v>1.0000000000000009E-2</v>
      </c>
      <c r="E120">
        <f t="shared" si="11"/>
        <v>0.97</v>
      </c>
    </row>
    <row r="121" spans="2:5" x14ac:dyDescent="0.2">
      <c r="B121">
        <f t="shared" si="9"/>
        <v>98</v>
      </c>
      <c r="C121">
        <f t="shared" si="8"/>
        <v>0.98</v>
      </c>
      <c r="D121">
        <f t="shared" si="10"/>
        <v>1.0000000000000009E-2</v>
      </c>
      <c r="E121">
        <f t="shared" si="11"/>
        <v>0.98</v>
      </c>
    </row>
    <row r="122" spans="2:5" x14ac:dyDescent="0.2">
      <c r="B122">
        <f t="shared" si="9"/>
        <v>99</v>
      </c>
      <c r="C122">
        <f t="shared" si="8"/>
        <v>0.99</v>
      </c>
      <c r="D122">
        <f t="shared" si="10"/>
        <v>1.0000000000000009E-2</v>
      </c>
      <c r="E122">
        <f t="shared" si="11"/>
        <v>0.99</v>
      </c>
    </row>
    <row r="123" spans="2:5" x14ac:dyDescent="0.2">
      <c r="B123">
        <f t="shared" si="9"/>
        <v>100</v>
      </c>
      <c r="C123">
        <f t="shared" si="8"/>
        <v>1</v>
      </c>
      <c r="D123">
        <f t="shared" si="10"/>
        <v>1.0000000000000009E-2</v>
      </c>
      <c r="E123">
        <f>BETADIST(C123,$C$5-$C$6+1,$C$6+1)</f>
        <v>1</v>
      </c>
    </row>
    <row r="124" spans="2:5" x14ac:dyDescent="0.2">
      <c r="C124">
        <v>1.0000001000000001</v>
      </c>
      <c r="D124">
        <v>0</v>
      </c>
    </row>
  </sheetData>
  <phoneticPr fontId="3" type="noConversion"/>
  <printOptions gridLines="1" gridLinesSet="0"/>
  <pageMargins left="0.75" right="0.75" top="1" bottom="1" header="0.5" footer="0.5"/>
  <pageSetup paperSize="9" orientation="portrait" horizontalDpi="4294967292" verticalDpi="0" r:id="rId1"/>
  <headerFooter alignWithMargins="0">
    <oddHeader>&amp;A</oddHeader>
    <oddFooter>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workbookViewId="0">
      <selection activeCell="C27" sqref="C27"/>
    </sheetView>
  </sheetViews>
  <sheetFormatPr defaultRowHeight="12.75" x14ac:dyDescent="0.2"/>
  <cols>
    <col min="1" max="1" width="21.28515625" customWidth="1"/>
    <col min="2" max="2" width="18.7109375" customWidth="1"/>
    <col min="3" max="3" width="20.7109375" customWidth="1"/>
    <col min="4" max="4" width="13.7109375" customWidth="1"/>
    <col min="5" max="5" width="5" customWidth="1"/>
  </cols>
  <sheetData>
    <row r="1" spans="1:9" ht="18" x14ac:dyDescent="0.25">
      <c r="A1" s="13" t="s">
        <v>22</v>
      </c>
      <c r="B1" s="1" t="s">
        <v>23</v>
      </c>
      <c r="C1" s="1"/>
      <c r="D1" s="1"/>
      <c r="E1" s="1"/>
      <c r="F1" s="1"/>
      <c r="G1" s="1"/>
      <c r="H1" s="1"/>
      <c r="I1" s="1"/>
    </row>
    <row r="2" spans="1:9" ht="18" x14ac:dyDescent="0.25">
      <c r="A2" s="13"/>
      <c r="B2" s="1" t="s">
        <v>24</v>
      </c>
      <c r="C2" s="1"/>
      <c r="D2" s="1"/>
      <c r="E2" s="1"/>
      <c r="F2" s="1"/>
      <c r="G2" s="1"/>
      <c r="H2" s="1"/>
      <c r="I2" s="1"/>
    </row>
    <row r="3" spans="1:9" ht="18" x14ac:dyDescent="0.25">
      <c r="A3" s="13"/>
      <c r="B3" s="1" t="s">
        <v>25</v>
      </c>
      <c r="C3" s="1"/>
      <c r="D3" s="1"/>
      <c r="E3" s="1"/>
      <c r="F3" s="1"/>
      <c r="G3" s="1"/>
      <c r="H3" s="1"/>
      <c r="I3" s="1"/>
    </row>
    <row r="4" spans="1:9" s="2" customFormat="1" ht="63.75" x14ac:dyDescent="0.2">
      <c r="A4" s="20" t="s">
        <v>26</v>
      </c>
      <c r="B4" s="2" t="s">
        <v>27</v>
      </c>
      <c r="C4" s="2" t="s">
        <v>28</v>
      </c>
    </row>
    <row r="5" spans="1:9" ht="15.75" x14ac:dyDescent="0.25">
      <c r="A5" s="4" t="s">
        <v>29</v>
      </c>
      <c r="B5" s="18">
        <v>1</v>
      </c>
      <c r="C5" s="19">
        <f>B5-1</f>
        <v>0</v>
      </c>
    </row>
    <row r="6" spans="1:9" ht="15.75" x14ac:dyDescent="0.25">
      <c r="A6" s="4" t="s">
        <v>30</v>
      </c>
      <c r="B6" s="18">
        <v>1</v>
      </c>
      <c r="C6" s="19">
        <f>B6-1</f>
        <v>0</v>
      </c>
    </row>
    <row r="8" spans="1:9" x14ac:dyDescent="0.2">
      <c r="A8" s="3"/>
      <c r="B8" s="6"/>
      <c r="G8" s="2"/>
    </row>
    <row r="9" spans="1:9" x14ac:dyDescent="0.2">
      <c r="A9" s="3"/>
      <c r="B9" s="5"/>
    </row>
    <row r="11" spans="1:9" ht="18" x14ac:dyDescent="0.25">
      <c r="A11" s="8"/>
      <c r="B11" s="9"/>
      <c r="C11" s="1"/>
      <c r="D11" s="1"/>
      <c r="E11" s="1"/>
    </row>
    <row r="12" spans="1:9" ht="20.25" x14ac:dyDescent="0.3">
      <c r="A12" s="8"/>
      <c r="B12" s="14"/>
      <c r="C12" s="1"/>
      <c r="D12" s="1"/>
      <c r="E12" s="1"/>
    </row>
    <row r="13" spans="1:9" ht="20.25" x14ac:dyDescent="0.3">
      <c r="A13" s="8"/>
      <c r="B13" s="14"/>
      <c r="C13" s="8"/>
      <c r="D13" s="8"/>
      <c r="E13" s="1"/>
    </row>
    <row r="14" spans="1:9" x14ac:dyDescent="0.2">
      <c r="B14" s="1"/>
      <c r="C14" s="7"/>
      <c r="D14" s="7"/>
      <c r="E14" s="1"/>
    </row>
    <row r="15" spans="1:9" x14ac:dyDescent="0.2">
      <c r="A15" s="3"/>
      <c r="B15" s="1"/>
      <c r="C15" s="7"/>
      <c r="D15" s="7"/>
      <c r="E15" s="1"/>
    </row>
    <row r="16" spans="1:9" x14ac:dyDescent="0.2">
      <c r="B16" s="1"/>
      <c r="C16" s="7"/>
      <c r="D16" s="7"/>
      <c r="E16" s="1"/>
    </row>
    <row r="17" spans="1:5" x14ac:dyDescent="0.2">
      <c r="A17" s="8"/>
      <c r="B17" s="1"/>
      <c r="C17" s="10"/>
      <c r="D17" s="10"/>
      <c r="E17" s="1"/>
    </row>
    <row r="18" spans="1:5" x14ac:dyDescent="0.2">
      <c r="A18" s="1"/>
      <c r="B18" s="1"/>
      <c r="C18" s="10"/>
      <c r="D18" s="10"/>
      <c r="E18" s="11"/>
    </row>
    <row r="19" spans="1:5" x14ac:dyDescent="0.2">
      <c r="A19" s="1"/>
      <c r="B19" s="1"/>
      <c r="C19" s="1"/>
      <c r="D19" s="1"/>
      <c r="E19" s="1"/>
    </row>
    <row r="20" spans="1:5" x14ac:dyDescent="0.2">
      <c r="D20" s="6"/>
      <c r="E20" s="7"/>
    </row>
    <row r="21" spans="1:5" x14ac:dyDescent="0.2">
      <c r="C21" t="s">
        <v>31</v>
      </c>
    </row>
    <row r="22" spans="1:5" x14ac:dyDescent="0.2">
      <c r="A22" t="s">
        <v>63</v>
      </c>
      <c r="B22" t="s">
        <v>62</v>
      </c>
      <c r="C22" t="s">
        <v>62</v>
      </c>
      <c r="D22" t="s">
        <v>64</v>
      </c>
    </row>
    <row r="23" spans="1:5" x14ac:dyDescent="0.2">
      <c r="A23">
        <f>C23/(1+C23)</f>
        <v>0</v>
      </c>
      <c r="B23">
        <v>0</v>
      </c>
      <c r="C23">
        <f>B23/10</f>
        <v>0</v>
      </c>
      <c r="D23">
        <f>1-A23</f>
        <v>1</v>
      </c>
      <c r="E23">
        <f>BETADIST(C23,$C$5-$C$6+1,$C$6+1)</f>
        <v>0</v>
      </c>
    </row>
    <row r="24" spans="1:5" x14ac:dyDescent="0.2">
      <c r="A24">
        <f t="shared" ref="A24:A87" si="0">C24/(1+C24)</f>
        <v>9.0909090909090912E-2</v>
      </c>
      <c r="B24">
        <f t="shared" ref="B24:B55" si="1">B23+1</f>
        <v>1</v>
      </c>
      <c r="C24">
        <f t="shared" ref="C24:C87" si="2">B24/10</f>
        <v>0.1</v>
      </c>
      <c r="D24">
        <f t="shared" ref="D24:D87" si="3">1-A24</f>
        <v>0.90909090909090906</v>
      </c>
      <c r="E24">
        <f t="shared" ref="E24:E55" si="4">BETADIST(C24,$C$5+1,$C$6+1)</f>
        <v>0.10000000000000002</v>
      </c>
    </row>
    <row r="25" spans="1:5" x14ac:dyDescent="0.2">
      <c r="A25">
        <f t="shared" si="0"/>
        <v>0.16666666666666669</v>
      </c>
      <c r="B25">
        <f t="shared" si="1"/>
        <v>2</v>
      </c>
      <c r="C25">
        <f t="shared" si="2"/>
        <v>0.2</v>
      </c>
      <c r="D25">
        <f t="shared" si="3"/>
        <v>0.83333333333333326</v>
      </c>
      <c r="E25">
        <f t="shared" si="4"/>
        <v>0.2</v>
      </c>
    </row>
    <row r="26" spans="1:5" x14ac:dyDescent="0.2">
      <c r="A26">
        <f t="shared" si="0"/>
        <v>0.23076923076923075</v>
      </c>
      <c r="B26">
        <f t="shared" si="1"/>
        <v>3</v>
      </c>
      <c r="C26">
        <f t="shared" si="2"/>
        <v>0.3</v>
      </c>
      <c r="D26">
        <f t="shared" si="3"/>
        <v>0.76923076923076927</v>
      </c>
      <c r="E26">
        <f t="shared" si="4"/>
        <v>0.3</v>
      </c>
    </row>
    <row r="27" spans="1:5" x14ac:dyDescent="0.2">
      <c r="A27">
        <f t="shared" si="0"/>
        <v>0.28571428571428575</v>
      </c>
      <c r="B27">
        <f t="shared" si="1"/>
        <v>4</v>
      </c>
      <c r="C27">
        <f t="shared" si="2"/>
        <v>0.4</v>
      </c>
      <c r="D27">
        <f t="shared" si="3"/>
        <v>0.71428571428571419</v>
      </c>
      <c r="E27">
        <f t="shared" si="4"/>
        <v>0.4</v>
      </c>
    </row>
    <row r="28" spans="1:5" x14ac:dyDescent="0.2">
      <c r="A28">
        <f t="shared" si="0"/>
        <v>0.33333333333333331</v>
      </c>
      <c r="B28">
        <f t="shared" si="1"/>
        <v>5</v>
      </c>
      <c r="C28">
        <f t="shared" si="2"/>
        <v>0.5</v>
      </c>
      <c r="D28">
        <f t="shared" si="3"/>
        <v>0.66666666666666674</v>
      </c>
      <c r="E28">
        <f t="shared" si="4"/>
        <v>0.5</v>
      </c>
    </row>
    <row r="29" spans="1:5" x14ac:dyDescent="0.2">
      <c r="A29">
        <f t="shared" si="0"/>
        <v>0.37499999999999994</v>
      </c>
      <c r="B29">
        <f t="shared" si="1"/>
        <v>6</v>
      </c>
      <c r="C29">
        <f t="shared" si="2"/>
        <v>0.6</v>
      </c>
      <c r="D29">
        <f t="shared" si="3"/>
        <v>0.625</v>
      </c>
      <c r="E29">
        <f t="shared" si="4"/>
        <v>0.6</v>
      </c>
    </row>
    <row r="30" spans="1:5" ht="13.5" customHeight="1" x14ac:dyDescent="0.2">
      <c r="A30">
        <f t="shared" si="0"/>
        <v>0.41176470588235292</v>
      </c>
      <c r="B30">
        <f t="shared" si="1"/>
        <v>7</v>
      </c>
      <c r="C30">
        <f t="shared" si="2"/>
        <v>0.7</v>
      </c>
      <c r="D30">
        <f t="shared" si="3"/>
        <v>0.58823529411764708</v>
      </c>
      <c r="E30">
        <f t="shared" si="4"/>
        <v>0.7</v>
      </c>
    </row>
    <row r="31" spans="1:5" x14ac:dyDescent="0.2">
      <c r="A31">
        <f t="shared" si="0"/>
        <v>0.44444444444444448</v>
      </c>
      <c r="B31">
        <f t="shared" si="1"/>
        <v>8</v>
      </c>
      <c r="C31">
        <f t="shared" si="2"/>
        <v>0.8</v>
      </c>
      <c r="D31">
        <f t="shared" si="3"/>
        <v>0.55555555555555558</v>
      </c>
      <c r="E31">
        <f t="shared" si="4"/>
        <v>0.8</v>
      </c>
    </row>
    <row r="32" spans="1:5" x14ac:dyDescent="0.2">
      <c r="A32">
        <f t="shared" si="0"/>
        <v>0.47368421052631582</v>
      </c>
      <c r="B32">
        <f t="shared" si="1"/>
        <v>9</v>
      </c>
      <c r="C32">
        <f t="shared" si="2"/>
        <v>0.9</v>
      </c>
      <c r="D32">
        <f t="shared" si="3"/>
        <v>0.52631578947368418</v>
      </c>
      <c r="E32">
        <f t="shared" si="4"/>
        <v>0.9</v>
      </c>
    </row>
    <row r="33" spans="1:5" x14ac:dyDescent="0.2">
      <c r="A33">
        <f t="shared" si="0"/>
        <v>0.5</v>
      </c>
      <c r="B33">
        <f t="shared" si="1"/>
        <v>10</v>
      </c>
      <c r="C33">
        <f t="shared" si="2"/>
        <v>1</v>
      </c>
      <c r="D33">
        <f t="shared" si="3"/>
        <v>0.5</v>
      </c>
      <c r="E33">
        <f t="shared" si="4"/>
        <v>1</v>
      </c>
    </row>
    <row r="34" spans="1:5" x14ac:dyDescent="0.2">
      <c r="A34">
        <f t="shared" si="0"/>
        <v>0.52380952380952384</v>
      </c>
      <c r="B34">
        <f t="shared" si="1"/>
        <v>11</v>
      </c>
      <c r="C34">
        <f t="shared" si="2"/>
        <v>1.1000000000000001</v>
      </c>
      <c r="D34">
        <f t="shared" si="3"/>
        <v>0.47619047619047616</v>
      </c>
      <c r="E34" t="e">
        <f t="shared" si="4"/>
        <v>#NUM!</v>
      </c>
    </row>
    <row r="35" spans="1:5" x14ac:dyDescent="0.2">
      <c r="A35">
        <f t="shared" si="0"/>
        <v>0.54545454545454541</v>
      </c>
      <c r="B35">
        <f t="shared" si="1"/>
        <v>12</v>
      </c>
      <c r="C35">
        <f t="shared" si="2"/>
        <v>1.2</v>
      </c>
      <c r="D35">
        <f t="shared" si="3"/>
        <v>0.45454545454545459</v>
      </c>
      <c r="E35" t="e">
        <f t="shared" si="4"/>
        <v>#NUM!</v>
      </c>
    </row>
    <row r="36" spans="1:5" x14ac:dyDescent="0.2">
      <c r="A36">
        <f t="shared" si="0"/>
        <v>0.56521739130434789</v>
      </c>
      <c r="B36">
        <f t="shared" si="1"/>
        <v>13</v>
      </c>
      <c r="C36">
        <f t="shared" si="2"/>
        <v>1.3</v>
      </c>
      <c r="D36">
        <f t="shared" si="3"/>
        <v>0.43478260869565211</v>
      </c>
      <c r="E36" t="e">
        <f t="shared" si="4"/>
        <v>#NUM!</v>
      </c>
    </row>
    <row r="37" spans="1:5" x14ac:dyDescent="0.2">
      <c r="A37">
        <f t="shared" si="0"/>
        <v>0.58333333333333337</v>
      </c>
      <c r="B37">
        <f t="shared" si="1"/>
        <v>14</v>
      </c>
      <c r="C37">
        <f t="shared" si="2"/>
        <v>1.4</v>
      </c>
      <c r="D37">
        <f t="shared" si="3"/>
        <v>0.41666666666666663</v>
      </c>
      <c r="E37" t="e">
        <f t="shared" si="4"/>
        <v>#NUM!</v>
      </c>
    </row>
    <row r="38" spans="1:5" x14ac:dyDescent="0.2">
      <c r="A38">
        <f t="shared" si="0"/>
        <v>0.6</v>
      </c>
      <c r="B38">
        <f t="shared" si="1"/>
        <v>15</v>
      </c>
      <c r="C38">
        <f t="shared" si="2"/>
        <v>1.5</v>
      </c>
      <c r="D38">
        <f t="shared" si="3"/>
        <v>0.4</v>
      </c>
      <c r="E38" t="e">
        <f t="shared" si="4"/>
        <v>#NUM!</v>
      </c>
    </row>
    <row r="39" spans="1:5" x14ac:dyDescent="0.2">
      <c r="A39">
        <f t="shared" si="0"/>
        <v>0.61538461538461542</v>
      </c>
      <c r="B39">
        <f t="shared" si="1"/>
        <v>16</v>
      </c>
      <c r="C39">
        <f t="shared" si="2"/>
        <v>1.6</v>
      </c>
      <c r="D39">
        <f t="shared" si="3"/>
        <v>0.38461538461538458</v>
      </c>
      <c r="E39" t="e">
        <f t="shared" si="4"/>
        <v>#NUM!</v>
      </c>
    </row>
    <row r="40" spans="1:5" x14ac:dyDescent="0.2">
      <c r="A40">
        <f t="shared" si="0"/>
        <v>0.62962962962962954</v>
      </c>
      <c r="B40">
        <f t="shared" si="1"/>
        <v>17</v>
      </c>
      <c r="C40">
        <f t="shared" si="2"/>
        <v>1.7</v>
      </c>
      <c r="D40">
        <f t="shared" si="3"/>
        <v>0.37037037037037046</v>
      </c>
      <c r="E40" t="e">
        <f t="shared" si="4"/>
        <v>#NUM!</v>
      </c>
    </row>
    <row r="41" spans="1:5" x14ac:dyDescent="0.2">
      <c r="A41">
        <f t="shared" si="0"/>
        <v>0.6428571428571429</v>
      </c>
      <c r="B41">
        <f t="shared" si="1"/>
        <v>18</v>
      </c>
      <c r="C41">
        <f t="shared" si="2"/>
        <v>1.8</v>
      </c>
      <c r="D41">
        <f t="shared" si="3"/>
        <v>0.3571428571428571</v>
      </c>
      <c r="E41" t="e">
        <f t="shared" si="4"/>
        <v>#NUM!</v>
      </c>
    </row>
    <row r="42" spans="1:5" x14ac:dyDescent="0.2">
      <c r="A42">
        <f t="shared" si="0"/>
        <v>0.65517241379310343</v>
      </c>
      <c r="B42">
        <f t="shared" si="1"/>
        <v>19</v>
      </c>
      <c r="C42">
        <f t="shared" si="2"/>
        <v>1.9</v>
      </c>
      <c r="D42">
        <f t="shared" si="3"/>
        <v>0.34482758620689657</v>
      </c>
      <c r="E42" t="e">
        <f t="shared" si="4"/>
        <v>#NUM!</v>
      </c>
    </row>
    <row r="43" spans="1:5" x14ac:dyDescent="0.2">
      <c r="A43">
        <f t="shared" si="0"/>
        <v>0.66666666666666663</v>
      </c>
      <c r="B43">
        <f t="shared" si="1"/>
        <v>20</v>
      </c>
      <c r="C43">
        <f t="shared" si="2"/>
        <v>2</v>
      </c>
      <c r="D43">
        <f t="shared" si="3"/>
        <v>0.33333333333333337</v>
      </c>
      <c r="E43" t="e">
        <f t="shared" si="4"/>
        <v>#NUM!</v>
      </c>
    </row>
    <row r="44" spans="1:5" x14ac:dyDescent="0.2">
      <c r="A44">
        <f t="shared" si="0"/>
        <v>0.67741935483870974</v>
      </c>
      <c r="B44">
        <f t="shared" si="1"/>
        <v>21</v>
      </c>
      <c r="C44">
        <f t="shared" si="2"/>
        <v>2.1</v>
      </c>
      <c r="D44">
        <f t="shared" si="3"/>
        <v>0.32258064516129026</v>
      </c>
      <c r="E44" t="e">
        <f t="shared" si="4"/>
        <v>#NUM!</v>
      </c>
    </row>
    <row r="45" spans="1:5" x14ac:dyDescent="0.2">
      <c r="A45">
        <f t="shared" si="0"/>
        <v>0.6875</v>
      </c>
      <c r="B45">
        <f t="shared" si="1"/>
        <v>22</v>
      </c>
      <c r="C45">
        <f t="shared" si="2"/>
        <v>2.2000000000000002</v>
      </c>
      <c r="D45">
        <f t="shared" si="3"/>
        <v>0.3125</v>
      </c>
      <c r="E45" t="e">
        <f t="shared" si="4"/>
        <v>#NUM!</v>
      </c>
    </row>
    <row r="46" spans="1:5" x14ac:dyDescent="0.2">
      <c r="A46">
        <f t="shared" si="0"/>
        <v>0.69696969696969691</v>
      </c>
      <c r="B46">
        <f t="shared" si="1"/>
        <v>23</v>
      </c>
      <c r="C46">
        <f t="shared" si="2"/>
        <v>2.2999999999999998</v>
      </c>
      <c r="D46">
        <f t="shared" si="3"/>
        <v>0.30303030303030309</v>
      </c>
      <c r="E46" t="e">
        <f t="shared" si="4"/>
        <v>#NUM!</v>
      </c>
    </row>
    <row r="47" spans="1:5" x14ac:dyDescent="0.2">
      <c r="A47">
        <f t="shared" si="0"/>
        <v>0.70588235294117652</v>
      </c>
      <c r="B47">
        <f t="shared" si="1"/>
        <v>24</v>
      </c>
      <c r="C47">
        <f t="shared" si="2"/>
        <v>2.4</v>
      </c>
      <c r="D47">
        <f t="shared" si="3"/>
        <v>0.29411764705882348</v>
      </c>
      <c r="E47" t="e">
        <f t="shared" si="4"/>
        <v>#NUM!</v>
      </c>
    </row>
    <row r="48" spans="1:5" x14ac:dyDescent="0.2">
      <c r="A48">
        <f t="shared" si="0"/>
        <v>0.7142857142857143</v>
      </c>
      <c r="B48">
        <f t="shared" si="1"/>
        <v>25</v>
      </c>
      <c r="C48">
        <f t="shared" si="2"/>
        <v>2.5</v>
      </c>
      <c r="D48">
        <f t="shared" si="3"/>
        <v>0.2857142857142857</v>
      </c>
      <c r="E48" t="e">
        <f t="shared" si="4"/>
        <v>#NUM!</v>
      </c>
    </row>
    <row r="49" spans="1:5" x14ac:dyDescent="0.2">
      <c r="A49">
        <f t="shared" si="0"/>
        <v>0.72222222222222221</v>
      </c>
      <c r="B49">
        <f t="shared" si="1"/>
        <v>26</v>
      </c>
      <c r="C49">
        <f t="shared" si="2"/>
        <v>2.6</v>
      </c>
      <c r="D49">
        <f t="shared" si="3"/>
        <v>0.27777777777777779</v>
      </c>
      <c r="E49" t="e">
        <f t="shared" si="4"/>
        <v>#NUM!</v>
      </c>
    </row>
    <row r="50" spans="1:5" x14ac:dyDescent="0.2">
      <c r="A50">
        <f t="shared" si="0"/>
        <v>0.72972972972972971</v>
      </c>
      <c r="B50">
        <f t="shared" si="1"/>
        <v>27</v>
      </c>
      <c r="C50">
        <f t="shared" si="2"/>
        <v>2.7</v>
      </c>
      <c r="D50">
        <f t="shared" si="3"/>
        <v>0.27027027027027029</v>
      </c>
      <c r="E50" t="e">
        <f t="shared" si="4"/>
        <v>#NUM!</v>
      </c>
    </row>
    <row r="51" spans="1:5" x14ac:dyDescent="0.2">
      <c r="A51">
        <f t="shared" si="0"/>
        <v>0.73684210526315785</v>
      </c>
      <c r="B51">
        <f t="shared" si="1"/>
        <v>28</v>
      </c>
      <c r="C51">
        <f t="shared" si="2"/>
        <v>2.8</v>
      </c>
      <c r="D51">
        <f t="shared" si="3"/>
        <v>0.26315789473684215</v>
      </c>
      <c r="E51" t="e">
        <f t="shared" si="4"/>
        <v>#NUM!</v>
      </c>
    </row>
    <row r="52" spans="1:5" x14ac:dyDescent="0.2">
      <c r="A52">
        <f t="shared" si="0"/>
        <v>0.74358974358974361</v>
      </c>
      <c r="B52">
        <f t="shared" si="1"/>
        <v>29</v>
      </c>
      <c r="C52">
        <f t="shared" si="2"/>
        <v>2.9</v>
      </c>
      <c r="D52">
        <f t="shared" si="3"/>
        <v>0.25641025641025639</v>
      </c>
      <c r="E52" t="e">
        <f t="shared" si="4"/>
        <v>#NUM!</v>
      </c>
    </row>
    <row r="53" spans="1:5" x14ac:dyDescent="0.2">
      <c r="A53">
        <f t="shared" si="0"/>
        <v>0.75</v>
      </c>
      <c r="B53">
        <f t="shared" si="1"/>
        <v>30</v>
      </c>
      <c r="C53">
        <f t="shared" si="2"/>
        <v>3</v>
      </c>
      <c r="D53">
        <f t="shared" si="3"/>
        <v>0.25</v>
      </c>
      <c r="E53" t="e">
        <f t="shared" si="4"/>
        <v>#NUM!</v>
      </c>
    </row>
    <row r="54" spans="1:5" x14ac:dyDescent="0.2">
      <c r="A54">
        <f t="shared" si="0"/>
        <v>0.75609756097560987</v>
      </c>
      <c r="B54">
        <f t="shared" si="1"/>
        <v>31</v>
      </c>
      <c r="C54">
        <f t="shared" si="2"/>
        <v>3.1</v>
      </c>
      <c r="D54">
        <f t="shared" si="3"/>
        <v>0.24390243902439013</v>
      </c>
      <c r="E54" t="e">
        <f t="shared" si="4"/>
        <v>#NUM!</v>
      </c>
    </row>
    <row r="55" spans="1:5" x14ac:dyDescent="0.2">
      <c r="A55">
        <f t="shared" si="0"/>
        <v>0.76190476190476186</v>
      </c>
      <c r="B55">
        <f t="shared" si="1"/>
        <v>32</v>
      </c>
      <c r="C55">
        <f t="shared" si="2"/>
        <v>3.2</v>
      </c>
      <c r="D55">
        <f t="shared" si="3"/>
        <v>0.23809523809523814</v>
      </c>
      <c r="E55" t="e">
        <f t="shared" si="4"/>
        <v>#NUM!</v>
      </c>
    </row>
    <row r="56" spans="1:5" x14ac:dyDescent="0.2">
      <c r="A56">
        <f t="shared" si="0"/>
        <v>0.76744186046511631</v>
      </c>
      <c r="B56">
        <f t="shared" ref="B56:B87" si="5">B55+1</f>
        <v>33</v>
      </c>
      <c r="C56">
        <f t="shared" si="2"/>
        <v>3.3</v>
      </c>
      <c r="D56">
        <f t="shared" si="3"/>
        <v>0.23255813953488369</v>
      </c>
      <c r="E56" t="e">
        <f t="shared" ref="E56:E87" si="6">BETADIST(C56,$C$5+1,$C$6+1)</f>
        <v>#NUM!</v>
      </c>
    </row>
    <row r="57" spans="1:5" x14ac:dyDescent="0.2">
      <c r="A57">
        <f t="shared" si="0"/>
        <v>0.7727272727272726</v>
      </c>
      <c r="B57">
        <f t="shared" si="5"/>
        <v>34</v>
      </c>
      <c r="C57">
        <f t="shared" si="2"/>
        <v>3.4</v>
      </c>
      <c r="D57">
        <f t="shared" si="3"/>
        <v>0.2272727272727274</v>
      </c>
      <c r="E57" t="e">
        <f t="shared" si="6"/>
        <v>#NUM!</v>
      </c>
    </row>
    <row r="58" spans="1:5" x14ac:dyDescent="0.2">
      <c r="A58">
        <f t="shared" si="0"/>
        <v>0.77777777777777779</v>
      </c>
      <c r="B58">
        <f t="shared" si="5"/>
        <v>35</v>
      </c>
      <c r="C58">
        <f t="shared" si="2"/>
        <v>3.5</v>
      </c>
      <c r="D58">
        <f t="shared" si="3"/>
        <v>0.22222222222222221</v>
      </c>
      <c r="E58" t="e">
        <f t="shared" si="6"/>
        <v>#NUM!</v>
      </c>
    </row>
    <row r="59" spans="1:5" x14ac:dyDescent="0.2">
      <c r="A59">
        <f t="shared" si="0"/>
        <v>0.78260869565217395</v>
      </c>
      <c r="B59">
        <f t="shared" si="5"/>
        <v>36</v>
      </c>
      <c r="C59">
        <f t="shared" si="2"/>
        <v>3.6</v>
      </c>
      <c r="D59">
        <f t="shared" si="3"/>
        <v>0.21739130434782605</v>
      </c>
      <c r="E59" t="e">
        <f t="shared" si="6"/>
        <v>#NUM!</v>
      </c>
    </row>
    <row r="60" spans="1:5" x14ac:dyDescent="0.2">
      <c r="A60">
        <f t="shared" si="0"/>
        <v>0.78723404255319152</v>
      </c>
      <c r="B60">
        <f t="shared" si="5"/>
        <v>37</v>
      </c>
      <c r="C60">
        <f t="shared" si="2"/>
        <v>3.7</v>
      </c>
      <c r="D60">
        <f t="shared" si="3"/>
        <v>0.21276595744680848</v>
      </c>
      <c r="E60" t="e">
        <f t="shared" si="6"/>
        <v>#NUM!</v>
      </c>
    </row>
    <row r="61" spans="1:5" x14ac:dyDescent="0.2">
      <c r="A61">
        <f t="shared" si="0"/>
        <v>0.79166666666666663</v>
      </c>
      <c r="B61">
        <f t="shared" si="5"/>
        <v>38</v>
      </c>
      <c r="C61">
        <f t="shared" si="2"/>
        <v>3.8</v>
      </c>
      <c r="D61">
        <f t="shared" si="3"/>
        <v>0.20833333333333337</v>
      </c>
      <c r="E61" t="e">
        <f t="shared" si="6"/>
        <v>#NUM!</v>
      </c>
    </row>
    <row r="62" spans="1:5" x14ac:dyDescent="0.2">
      <c r="A62">
        <f t="shared" si="0"/>
        <v>0.79591836734693866</v>
      </c>
      <c r="B62">
        <f t="shared" si="5"/>
        <v>39</v>
      </c>
      <c r="C62">
        <f t="shared" si="2"/>
        <v>3.9</v>
      </c>
      <c r="D62">
        <f t="shared" si="3"/>
        <v>0.20408163265306134</v>
      </c>
      <c r="E62" t="e">
        <f t="shared" si="6"/>
        <v>#NUM!</v>
      </c>
    </row>
    <row r="63" spans="1:5" x14ac:dyDescent="0.2">
      <c r="A63">
        <f t="shared" si="0"/>
        <v>0.8</v>
      </c>
      <c r="B63">
        <f t="shared" si="5"/>
        <v>40</v>
      </c>
      <c r="C63">
        <f t="shared" si="2"/>
        <v>4</v>
      </c>
      <c r="D63">
        <f t="shared" si="3"/>
        <v>0.19999999999999996</v>
      </c>
      <c r="E63" t="e">
        <f t="shared" si="6"/>
        <v>#NUM!</v>
      </c>
    </row>
    <row r="64" spans="1:5" x14ac:dyDescent="0.2">
      <c r="A64">
        <f t="shared" si="0"/>
        <v>0.80392156862745101</v>
      </c>
      <c r="B64">
        <f t="shared" si="5"/>
        <v>41</v>
      </c>
      <c r="C64">
        <f t="shared" si="2"/>
        <v>4.0999999999999996</v>
      </c>
      <c r="D64">
        <f t="shared" si="3"/>
        <v>0.19607843137254899</v>
      </c>
      <c r="E64" t="e">
        <f t="shared" si="6"/>
        <v>#NUM!</v>
      </c>
    </row>
    <row r="65" spans="1:5" x14ac:dyDescent="0.2">
      <c r="A65">
        <f t="shared" si="0"/>
        <v>0.80769230769230771</v>
      </c>
      <c r="B65">
        <f t="shared" si="5"/>
        <v>42</v>
      </c>
      <c r="C65">
        <f t="shared" si="2"/>
        <v>4.2</v>
      </c>
      <c r="D65">
        <f t="shared" si="3"/>
        <v>0.19230769230769229</v>
      </c>
      <c r="E65" t="e">
        <f t="shared" si="6"/>
        <v>#NUM!</v>
      </c>
    </row>
    <row r="66" spans="1:5" x14ac:dyDescent="0.2">
      <c r="A66">
        <f t="shared" si="0"/>
        <v>0.81132075471698117</v>
      </c>
      <c r="B66">
        <f t="shared" si="5"/>
        <v>43</v>
      </c>
      <c r="C66">
        <f t="shared" si="2"/>
        <v>4.3</v>
      </c>
      <c r="D66">
        <f t="shared" si="3"/>
        <v>0.18867924528301883</v>
      </c>
      <c r="E66" t="e">
        <f t="shared" si="6"/>
        <v>#NUM!</v>
      </c>
    </row>
    <row r="67" spans="1:5" x14ac:dyDescent="0.2">
      <c r="A67">
        <f t="shared" si="0"/>
        <v>0.81481481481481488</v>
      </c>
      <c r="B67">
        <f t="shared" si="5"/>
        <v>44</v>
      </c>
      <c r="C67">
        <f t="shared" si="2"/>
        <v>4.4000000000000004</v>
      </c>
      <c r="D67">
        <f t="shared" si="3"/>
        <v>0.18518518518518512</v>
      </c>
      <c r="E67" t="e">
        <f t="shared" si="6"/>
        <v>#NUM!</v>
      </c>
    </row>
    <row r="68" spans="1:5" x14ac:dyDescent="0.2">
      <c r="A68">
        <f t="shared" si="0"/>
        <v>0.81818181818181823</v>
      </c>
      <c r="B68">
        <f t="shared" si="5"/>
        <v>45</v>
      </c>
      <c r="C68">
        <f t="shared" si="2"/>
        <v>4.5</v>
      </c>
      <c r="D68">
        <f t="shared" si="3"/>
        <v>0.18181818181818177</v>
      </c>
      <c r="E68" t="e">
        <f t="shared" si="6"/>
        <v>#NUM!</v>
      </c>
    </row>
    <row r="69" spans="1:5" x14ac:dyDescent="0.2">
      <c r="A69">
        <f t="shared" si="0"/>
        <v>0.8214285714285714</v>
      </c>
      <c r="B69">
        <f t="shared" si="5"/>
        <v>46</v>
      </c>
      <c r="C69">
        <f t="shared" si="2"/>
        <v>4.5999999999999996</v>
      </c>
      <c r="D69">
        <f t="shared" si="3"/>
        <v>0.1785714285714286</v>
      </c>
      <c r="E69" t="e">
        <f t="shared" si="6"/>
        <v>#NUM!</v>
      </c>
    </row>
    <row r="70" spans="1:5" x14ac:dyDescent="0.2">
      <c r="A70">
        <f t="shared" si="0"/>
        <v>0.82456140350877194</v>
      </c>
      <c r="B70">
        <f t="shared" si="5"/>
        <v>47</v>
      </c>
      <c r="C70">
        <f t="shared" si="2"/>
        <v>4.7</v>
      </c>
      <c r="D70">
        <f t="shared" si="3"/>
        <v>0.17543859649122806</v>
      </c>
      <c r="E70" t="e">
        <f t="shared" si="6"/>
        <v>#NUM!</v>
      </c>
    </row>
    <row r="71" spans="1:5" x14ac:dyDescent="0.2">
      <c r="A71">
        <f t="shared" si="0"/>
        <v>0.82758620689655171</v>
      </c>
      <c r="B71">
        <f t="shared" si="5"/>
        <v>48</v>
      </c>
      <c r="C71">
        <f t="shared" si="2"/>
        <v>4.8</v>
      </c>
      <c r="D71">
        <f t="shared" si="3"/>
        <v>0.17241379310344829</v>
      </c>
      <c r="E71" t="e">
        <f t="shared" si="6"/>
        <v>#NUM!</v>
      </c>
    </row>
    <row r="72" spans="1:5" x14ac:dyDescent="0.2">
      <c r="A72">
        <f t="shared" si="0"/>
        <v>0.83050847457627119</v>
      </c>
      <c r="B72">
        <f t="shared" si="5"/>
        <v>49</v>
      </c>
      <c r="C72">
        <f t="shared" si="2"/>
        <v>4.9000000000000004</v>
      </c>
      <c r="D72">
        <f t="shared" si="3"/>
        <v>0.16949152542372881</v>
      </c>
      <c r="E72" t="e">
        <f t="shared" si="6"/>
        <v>#NUM!</v>
      </c>
    </row>
    <row r="73" spans="1:5" x14ac:dyDescent="0.2">
      <c r="A73">
        <f t="shared" si="0"/>
        <v>0.83333333333333337</v>
      </c>
      <c r="B73">
        <f t="shared" si="5"/>
        <v>50</v>
      </c>
      <c r="C73">
        <f t="shared" si="2"/>
        <v>5</v>
      </c>
      <c r="D73">
        <f t="shared" si="3"/>
        <v>0.16666666666666663</v>
      </c>
      <c r="E73" t="e">
        <f t="shared" si="6"/>
        <v>#NUM!</v>
      </c>
    </row>
    <row r="74" spans="1:5" x14ac:dyDescent="0.2">
      <c r="A74">
        <f t="shared" si="0"/>
        <v>0.83606557377049184</v>
      </c>
      <c r="B74">
        <f t="shared" si="5"/>
        <v>51</v>
      </c>
      <c r="C74">
        <f t="shared" si="2"/>
        <v>5.0999999999999996</v>
      </c>
      <c r="D74">
        <f t="shared" si="3"/>
        <v>0.16393442622950816</v>
      </c>
      <c r="E74" t="e">
        <f t="shared" si="6"/>
        <v>#NUM!</v>
      </c>
    </row>
    <row r="75" spans="1:5" x14ac:dyDescent="0.2">
      <c r="A75">
        <f t="shared" si="0"/>
        <v>0.83870967741935487</v>
      </c>
      <c r="B75">
        <f t="shared" si="5"/>
        <v>52</v>
      </c>
      <c r="C75">
        <f t="shared" si="2"/>
        <v>5.2</v>
      </c>
      <c r="D75">
        <f t="shared" si="3"/>
        <v>0.16129032258064513</v>
      </c>
      <c r="E75" t="e">
        <f t="shared" si="6"/>
        <v>#NUM!</v>
      </c>
    </row>
    <row r="76" spans="1:5" x14ac:dyDescent="0.2">
      <c r="A76">
        <f t="shared" si="0"/>
        <v>0.84126984126984128</v>
      </c>
      <c r="B76">
        <f t="shared" si="5"/>
        <v>53</v>
      </c>
      <c r="C76">
        <f t="shared" si="2"/>
        <v>5.3</v>
      </c>
      <c r="D76">
        <f t="shared" si="3"/>
        <v>0.15873015873015872</v>
      </c>
      <c r="E76" t="e">
        <f t="shared" si="6"/>
        <v>#NUM!</v>
      </c>
    </row>
    <row r="77" spans="1:5" x14ac:dyDescent="0.2">
      <c r="A77">
        <f t="shared" si="0"/>
        <v>0.84375</v>
      </c>
      <c r="B77">
        <f t="shared" si="5"/>
        <v>54</v>
      </c>
      <c r="C77">
        <f t="shared" si="2"/>
        <v>5.4</v>
      </c>
      <c r="D77">
        <f t="shared" si="3"/>
        <v>0.15625</v>
      </c>
      <c r="E77" t="e">
        <f t="shared" si="6"/>
        <v>#NUM!</v>
      </c>
    </row>
    <row r="78" spans="1:5" x14ac:dyDescent="0.2">
      <c r="A78">
        <f t="shared" si="0"/>
        <v>0.84615384615384615</v>
      </c>
      <c r="B78">
        <f t="shared" si="5"/>
        <v>55</v>
      </c>
      <c r="C78">
        <f t="shared" si="2"/>
        <v>5.5</v>
      </c>
      <c r="D78">
        <f t="shared" si="3"/>
        <v>0.15384615384615385</v>
      </c>
      <c r="E78" t="e">
        <f t="shared" si="6"/>
        <v>#NUM!</v>
      </c>
    </row>
    <row r="79" spans="1:5" x14ac:dyDescent="0.2">
      <c r="A79">
        <f t="shared" si="0"/>
        <v>0.84848484848484851</v>
      </c>
      <c r="B79">
        <f t="shared" si="5"/>
        <v>56</v>
      </c>
      <c r="C79">
        <f t="shared" si="2"/>
        <v>5.6</v>
      </c>
      <c r="D79">
        <f t="shared" si="3"/>
        <v>0.15151515151515149</v>
      </c>
      <c r="E79" t="e">
        <f t="shared" si="6"/>
        <v>#NUM!</v>
      </c>
    </row>
    <row r="80" spans="1:5" x14ac:dyDescent="0.2">
      <c r="A80">
        <f t="shared" si="0"/>
        <v>0.85074626865671643</v>
      </c>
      <c r="B80">
        <f t="shared" si="5"/>
        <v>57</v>
      </c>
      <c r="C80">
        <f t="shared" si="2"/>
        <v>5.7</v>
      </c>
      <c r="D80">
        <f t="shared" si="3"/>
        <v>0.14925373134328357</v>
      </c>
      <c r="E80" t="e">
        <f t="shared" si="6"/>
        <v>#NUM!</v>
      </c>
    </row>
    <row r="81" spans="1:5" x14ac:dyDescent="0.2">
      <c r="A81">
        <f t="shared" si="0"/>
        <v>0.8529411764705882</v>
      </c>
      <c r="B81">
        <f t="shared" si="5"/>
        <v>58</v>
      </c>
      <c r="C81">
        <f t="shared" si="2"/>
        <v>5.8</v>
      </c>
      <c r="D81">
        <f t="shared" si="3"/>
        <v>0.1470588235294118</v>
      </c>
      <c r="E81" t="e">
        <f t="shared" si="6"/>
        <v>#NUM!</v>
      </c>
    </row>
    <row r="82" spans="1:5" x14ac:dyDescent="0.2">
      <c r="A82">
        <f t="shared" si="0"/>
        <v>0.85507246376811596</v>
      </c>
      <c r="B82">
        <f t="shared" si="5"/>
        <v>59</v>
      </c>
      <c r="C82">
        <f t="shared" si="2"/>
        <v>5.9</v>
      </c>
      <c r="D82">
        <f t="shared" si="3"/>
        <v>0.14492753623188404</v>
      </c>
      <c r="E82" t="e">
        <f t="shared" si="6"/>
        <v>#NUM!</v>
      </c>
    </row>
    <row r="83" spans="1:5" x14ac:dyDescent="0.2">
      <c r="A83">
        <f t="shared" si="0"/>
        <v>0.8571428571428571</v>
      </c>
      <c r="B83">
        <f t="shared" si="5"/>
        <v>60</v>
      </c>
      <c r="C83">
        <f t="shared" si="2"/>
        <v>6</v>
      </c>
      <c r="D83">
        <f t="shared" si="3"/>
        <v>0.1428571428571429</v>
      </c>
      <c r="E83" t="e">
        <f t="shared" si="6"/>
        <v>#NUM!</v>
      </c>
    </row>
    <row r="84" spans="1:5" x14ac:dyDescent="0.2">
      <c r="A84">
        <f t="shared" si="0"/>
        <v>0.85915492957746475</v>
      </c>
      <c r="B84">
        <f t="shared" si="5"/>
        <v>61</v>
      </c>
      <c r="C84">
        <f t="shared" si="2"/>
        <v>6.1</v>
      </c>
      <c r="D84">
        <f t="shared" si="3"/>
        <v>0.14084507042253525</v>
      </c>
      <c r="E84" t="e">
        <f t="shared" si="6"/>
        <v>#NUM!</v>
      </c>
    </row>
    <row r="85" spans="1:5" x14ac:dyDescent="0.2">
      <c r="A85">
        <f t="shared" si="0"/>
        <v>0.86111111111111116</v>
      </c>
      <c r="B85">
        <f t="shared" si="5"/>
        <v>62</v>
      </c>
      <c r="C85">
        <f t="shared" si="2"/>
        <v>6.2</v>
      </c>
      <c r="D85">
        <f t="shared" si="3"/>
        <v>0.13888888888888884</v>
      </c>
      <c r="E85" t="e">
        <f t="shared" si="6"/>
        <v>#NUM!</v>
      </c>
    </row>
    <row r="86" spans="1:5" x14ac:dyDescent="0.2">
      <c r="A86">
        <f t="shared" si="0"/>
        <v>0.86301369863013699</v>
      </c>
      <c r="B86">
        <f t="shared" si="5"/>
        <v>63</v>
      </c>
      <c r="C86">
        <f t="shared" si="2"/>
        <v>6.3</v>
      </c>
      <c r="D86">
        <f t="shared" si="3"/>
        <v>0.13698630136986301</v>
      </c>
      <c r="E86" t="e">
        <f t="shared" si="6"/>
        <v>#NUM!</v>
      </c>
    </row>
    <row r="87" spans="1:5" x14ac:dyDescent="0.2">
      <c r="A87">
        <f t="shared" si="0"/>
        <v>0.86486486486486491</v>
      </c>
      <c r="B87">
        <f t="shared" si="5"/>
        <v>64</v>
      </c>
      <c r="C87">
        <f t="shared" si="2"/>
        <v>6.4</v>
      </c>
      <c r="D87">
        <f t="shared" si="3"/>
        <v>0.13513513513513509</v>
      </c>
      <c r="E87" t="e">
        <f t="shared" si="6"/>
        <v>#NUM!</v>
      </c>
    </row>
    <row r="88" spans="1:5" x14ac:dyDescent="0.2">
      <c r="A88">
        <f t="shared" ref="A88:A123" si="7">C88/(1+C88)</f>
        <v>0.8666666666666667</v>
      </c>
      <c r="B88">
        <f t="shared" ref="B88:B123" si="8">B87+1</f>
        <v>65</v>
      </c>
      <c r="C88">
        <f t="shared" ref="C88:C123" si="9">B88/10</f>
        <v>6.5</v>
      </c>
      <c r="D88">
        <f t="shared" ref="D88:D123" si="10">1-A88</f>
        <v>0.1333333333333333</v>
      </c>
      <c r="E88" t="e">
        <f t="shared" ref="E88:E122" si="11">BETADIST(C88,$C$5+1,$C$6+1)</f>
        <v>#NUM!</v>
      </c>
    </row>
    <row r="89" spans="1:5" x14ac:dyDescent="0.2">
      <c r="A89">
        <f t="shared" si="7"/>
        <v>0.86842105263157898</v>
      </c>
      <c r="B89">
        <f t="shared" si="8"/>
        <v>66</v>
      </c>
      <c r="C89">
        <f t="shared" si="9"/>
        <v>6.6</v>
      </c>
      <c r="D89">
        <f t="shared" si="10"/>
        <v>0.13157894736842102</v>
      </c>
      <c r="E89" t="e">
        <f t="shared" si="11"/>
        <v>#NUM!</v>
      </c>
    </row>
    <row r="90" spans="1:5" x14ac:dyDescent="0.2">
      <c r="A90">
        <f t="shared" si="7"/>
        <v>0.87012987012987009</v>
      </c>
      <c r="B90">
        <f t="shared" si="8"/>
        <v>67</v>
      </c>
      <c r="C90">
        <f t="shared" si="9"/>
        <v>6.7</v>
      </c>
      <c r="D90">
        <f t="shared" si="10"/>
        <v>0.12987012987012991</v>
      </c>
      <c r="E90" t="e">
        <f t="shared" si="11"/>
        <v>#NUM!</v>
      </c>
    </row>
    <row r="91" spans="1:5" x14ac:dyDescent="0.2">
      <c r="A91">
        <f t="shared" si="7"/>
        <v>0.87179487179487181</v>
      </c>
      <c r="B91">
        <f t="shared" si="8"/>
        <v>68</v>
      </c>
      <c r="C91">
        <f t="shared" si="9"/>
        <v>6.8</v>
      </c>
      <c r="D91">
        <f t="shared" si="10"/>
        <v>0.12820512820512819</v>
      </c>
      <c r="E91" t="e">
        <f t="shared" si="11"/>
        <v>#NUM!</v>
      </c>
    </row>
    <row r="92" spans="1:5" x14ac:dyDescent="0.2">
      <c r="A92">
        <f t="shared" si="7"/>
        <v>0.87341772151898733</v>
      </c>
      <c r="B92">
        <f t="shared" si="8"/>
        <v>69</v>
      </c>
      <c r="C92">
        <f t="shared" si="9"/>
        <v>6.9</v>
      </c>
      <c r="D92">
        <f t="shared" si="10"/>
        <v>0.12658227848101267</v>
      </c>
      <c r="E92" t="e">
        <f t="shared" si="11"/>
        <v>#NUM!</v>
      </c>
    </row>
    <row r="93" spans="1:5" x14ac:dyDescent="0.2">
      <c r="A93">
        <f t="shared" si="7"/>
        <v>0.875</v>
      </c>
      <c r="B93">
        <f t="shared" si="8"/>
        <v>70</v>
      </c>
      <c r="C93">
        <f t="shared" si="9"/>
        <v>7</v>
      </c>
      <c r="D93">
        <f t="shared" si="10"/>
        <v>0.125</v>
      </c>
      <c r="E93" t="e">
        <f t="shared" si="11"/>
        <v>#NUM!</v>
      </c>
    </row>
    <row r="94" spans="1:5" x14ac:dyDescent="0.2">
      <c r="A94">
        <f t="shared" si="7"/>
        <v>0.87654320987654322</v>
      </c>
      <c r="B94">
        <f t="shared" si="8"/>
        <v>71</v>
      </c>
      <c r="C94">
        <f t="shared" si="9"/>
        <v>7.1</v>
      </c>
      <c r="D94">
        <f t="shared" si="10"/>
        <v>0.12345679012345678</v>
      </c>
      <c r="E94" t="e">
        <f t="shared" si="11"/>
        <v>#NUM!</v>
      </c>
    </row>
    <row r="95" spans="1:5" x14ac:dyDescent="0.2">
      <c r="A95">
        <f t="shared" si="7"/>
        <v>0.87804878048780499</v>
      </c>
      <c r="B95">
        <f t="shared" si="8"/>
        <v>72</v>
      </c>
      <c r="C95">
        <f t="shared" si="9"/>
        <v>7.2</v>
      </c>
      <c r="D95">
        <f t="shared" si="10"/>
        <v>0.12195121951219501</v>
      </c>
      <c r="E95" t="e">
        <f t="shared" si="11"/>
        <v>#NUM!</v>
      </c>
    </row>
    <row r="96" spans="1:5" x14ac:dyDescent="0.2">
      <c r="A96">
        <f t="shared" si="7"/>
        <v>0.87951807228915657</v>
      </c>
      <c r="B96">
        <f t="shared" si="8"/>
        <v>73</v>
      </c>
      <c r="C96">
        <f t="shared" si="9"/>
        <v>7.3</v>
      </c>
      <c r="D96">
        <f t="shared" si="10"/>
        <v>0.12048192771084343</v>
      </c>
      <c r="E96" t="e">
        <f t="shared" si="11"/>
        <v>#NUM!</v>
      </c>
    </row>
    <row r="97" spans="1:5" x14ac:dyDescent="0.2">
      <c r="A97">
        <f t="shared" si="7"/>
        <v>0.88095238095238093</v>
      </c>
      <c r="B97">
        <f t="shared" si="8"/>
        <v>74</v>
      </c>
      <c r="C97">
        <f t="shared" si="9"/>
        <v>7.4</v>
      </c>
      <c r="D97">
        <f t="shared" si="10"/>
        <v>0.11904761904761907</v>
      </c>
      <c r="E97" t="e">
        <f t="shared" si="11"/>
        <v>#NUM!</v>
      </c>
    </row>
    <row r="98" spans="1:5" x14ac:dyDescent="0.2">
      <c r="A98">
        <f t="shared" si="7"/>
        <v>0.88235294117647056</v>
      </c>
      <c r="B98">
        <f t="shared" si="8"/>
        <v>75</v>
      </c>
      <c r="C98">
        <f t="shared" si="9"/>
        <v>7.5</v>
      </c>
      <c r="D98">
        <f t="shared" si="10"/>
        <v>0.11764705882352944</v>
      </c>
      <c r="E98" t="e">
        <f t="shared" si="11"/>
        <v>#NUM!</v>
      </c>
    </row>
    <row r="99" spans="1:5" x14ac:dyDescent="0.2">
      <c r="A99">
        <f t="shared" si="7"/>
        <v>0.88372093023255816</v>
      </c>
      <c r="B99">
        <f t="shared" si="8"/>
        <v>76</v>
      </c>
      <c r="C99">
        <f t="shared" si="9"/>
        <v>7.6</v>
      </c>
      <c r="D99">
        <f t="shared" si="10"/>
        <v>0.11627906976744184</v>
      </c>
      <c r="E99" t="e">
        <f t="shared" si="11"/>
        <v>#NUM!</v>
      </c>
    </row>
    <row r="100" spans="1:5" x14ac:dyDescent="0.2">
      <c r="A100">
        <f t="shared" si="7"/>
        <v>0.88505747126436796</v>
      </c>
      <c r="B100">
        <f t="shared" si="8"/>
        <v>77</v>
      </c>
      <c r="C100">
        <f t="shared" si="9"/>
        <v>7.7</v>
      </c>
      <c r="D100">
        <f t="shared" si="10"/>
        <v>0.11494252873563204</v>
      </c>
      <c r="E100" t="e">
        <f t="shared" si="11"/>
        <v>#NUM!</v>
      </c>
    </row>
    <row r="101" spans="1:5" x14ac:dyDescent="0.2">
      <c r="A101">
        <f t="shared" si="7"/>
        <v>0.88636363636363624</v>
      </c>
      <c r="B101">
        <f t="shared" si="8"/>
        <v>78</v>
      </c>
      <c r="C101">
        <f t="shared" si="9"/>
        <v>7.8</v>
      </c>
      <c r="D101">
        <f t="shared" si="10"/>
        <v>0.11363636363636376</v>
      </c>
      <c r="E101" t="e">
        <f t="shared" si="11"/>
        <v>#NUM!</v>
      </c>
    </row>
    <row r="102" spans="1:5" x14ac:dyDescent="0.2">
      <c r="A102">
        <f t="shared" si="7"/>
        <v>0.88764044943820231</v>
      </c>
      <c r="B102">
        <f t="shared" si="8"/>
        <v>79</v>
      </c>
      <c r="C102">
        <f t="shared" si="9"/>
        <v>7.9</v>
      </c>
      <c r="D102">
        <f t="shared" si="10"/>
        <v>0.11235955056179769</v>
      </c>
      <c r="E102" t="e">
        <f t="shared" si="11"/>
        <v>#NUM!</v>
      </c>
    </row>
    <row r="103" spans="1:5" x14ac:dyDescent="0.2">
      <c r="A103">
        <f t="shared" si="7"/>
        <v>0.88888888888888884</v>
      </c>
      <c r="B103">
        <f t="shared" si="8"/>
        <v>80</v>
      </c>
      <c r="C103">
        <f t="shared" si="9"/>
        <v>8</v>
      </c>
      <c r="D103">
        <f t="shared" si="10"/>
        <v>0.11111111111111116</v>
      </c>
      <c r="E103" t="e">
        <f t="shared" si="11"/>
        <v>#NUM!</v>
      </c>
    </row>
    <row r="104" spans="1:5" x14ac:dyDescent="0.2">
      <c r="A104">
        <f t="shared" si="7"/>
        <v>0.89010989010989006</v>
      </c>
      <c r="B104">
        <f t="shared" si="8"/>
        <v>81</v>
      </c>
      <c r="C104">
        <f t="shared" si="9"/>
        <v>8.1</v>
      </c>
      <c r="D104">
        <f t="shared" si="10"/>
        <v>0.10989010989010994</v>
      </c>
      <c r="E104" t="e">
        <f t="shared" si="11"/>
        <v>#NUM!</v>
      </c>
    </row>
    <row r="105" spans="1:5" x14ac:dyDescent="0.2">
      <c r="A105">
        <f t="shared" si="7"/>
        <v>0.89130434782608692</v>
      </c>
      <c r="B105">
        <f t="shared" si="8"/>
        <v>82</v>
      </c>
      <c r="C105">
        <f t="shared" si="9"/>
        <v>8.1999999999999993</v>
      </c>
      <c r="D105">
        <f t="shared" si="10"/>
        <v>0.10869565217391308</v>
      </c>
      <c r="E105" t="e">
        <f t="shared" si="11"/>
        <v>#NUM!</v>
      </c>
    </row>
    <row r="106" spans="1:5" x14ac:dyDescent="0.2">
      <c r="A106">
        <f t="shared" si="7"/>
        <v>0.89247311827956988</v>
      </c>
      <c r="B106">
        <f t="shared" si="8"/>
        <v>83</v>
      </c>
      <c r="C106">
        <f t="shared" si="9"/>
        <v>8.3000000000000007</v>
      </c>
      <c r="D106">
        <f t="shared" si="10"/>
        <v>0.10752688172043012</v>
      </c>
      <c r="E106" t="e">
        <f t="shared" si="11"/>
        <v>#NUM!</v>
      </c>
    </row>
    <row r="107" spans="1:5" x14ac:dyDescent="0.2">
      <c r="A107">
        <f t="shared" si="7"/>
        <v>0.8936170212765957</v>
      </c>
      <c r="B107">
        <f t="shared" si="8"/>
        <v>84</v>
      </c>
      <c r="C107">
        <f t="shared" si="9"/>
        <v>8.4</v>
      </c>
      <c r="D107">
        <f t="shared" si="10"/>
        <v>0.1063829787234043</v>
      </c>
      <c r="E107" t="e">
        <f t="shared" si="11"/>
        <v>#NUM!</v>
      </c>
    </row>
    <row r="108" spans="1:5" x14ac:dyDescent="0.2">
      <c r="A108">
        <f t="shared" si="7"/>
        <v>0.89473684210526316</v>
      </c>
      <c r="B108">
        <f t="shared" si="8"/>
        <v>85</v>
      </c>
      <c r="C108">
        <f t="shared" si="9"/>
        <v>8.5</v>
      </c>
      <c r="D108">
        <f t="shared" si="10"/>
        <v>0.10526315789473684</v>
      </c>
      <c r="E108" t="e">
        <f t="shared" si="11"/>
        <v>#NUM!</v>
      </c>
    </row>
    <row r="109" spans="1:5" x14ac:dyDescent="0.2">
      <c r="A109">
        <f t="shared" si="7"/>
        <v>0.89583333333333337</v>
      </c>
      <c r="B109">
        <f t="shared" si="8"/>
        <v>86</v>
      </c>
      <c r="C109">
        <f t="shared" si="9"/>
        <v>8.6</v>
      </c>
      <c r="D109">
        <f t="shared" si="10"/>
        <v>0.10416666666666663</v>
      </c>
      <c r="E109" t="e">
        <f t="shared" si="11"/>
        <v>#NUM!</v>
      </c>
    </row>
    <row r="110" spans="1:5" x14ac:dyDescent="0.2">
      <c r="A110">
        <f t="shared" si="7"/>
        <v>0.89690721649484539</v>
      </c>
      <c r="B110">
        <f t="shared" si="8"/>
        <v>87</v>
      </c>
      <c r="C110">
        <f t="shared" si="9"/>
        <v>8.6999999999999993</v>
      </c>
      <c r="D110">
        <f t="shared" si="10"/>
        <v>0.10309278350515461</v>
      </c>
      <c r="E110" t="e">
        <f t="shared" si="11"/>
        <v>#NUM!</v>
      </c>
    </row>
    <row r="111" spans="1:5" x14ac:dyDescent="0.2">
      <c r="A111">
        <f t="shared" si="7"/>
        <v>0.89795918367346939</v>
      </c>
      <c r="B111">
        <f t="shared" si="8"/>
        <v>88</v>
      </c>
      <c r="C111">
        <f t="shared" si="9"/>
        <v>8.8000000000000007</v>
      </c>
      <c r="D111">
        <f t="shared" si="10"/>
        <v>0.10204081632653061</v>
      </c>
      <c r="E111" t="e">
        <f t="shared" si="11"/>
        <v>#NUM!</v>
      </c>
    </row>
    <row r="112" spans="1:5" x14ac:dyDescent="0.2">
      <c r="A112">
        <f t="shared" si="7"/>
        <v>0.89898989898989901</v>
      </c>
      <c r="B112">
        <f t="shared" si="8"/>
        <v>89</v>
      </c>
      <c r="C112">
        <f t="shared" si="9"/>
        <v>8.9</v>
      </c>
      <c r="D112">
        <f t="shared" si="10"/>
        <v>0.10101010101010099</v>
      </c>
      <c r="E112" t="e">
        <f t="shared" si="11"/>
        <v>#NUM!</v>
      </c>
    </row>
    <row r="113" spans="1:5" x14ac:dyDescent="0.2">
      <c r="A113">
        <f t="shared" si="7"/>
        <v>0.9</v>
      </c>
      <c r="B113">
        <f t="shared" si="8"/>
        <v>90</v>
      </c>
      <c r="C113">
        <f t="shared" si="9"/>
        <v>9</v>
      </c>
      <c r="D113">
        <f t="shared" si="10"/>
        <v>9.9999999999999978E-2</v>
      </c>
      <c r="E113" t="e">
        <f t="shared" si="11"/>
        <v>#NUM!</v>
      </c>
    </row>
    <row r="114" spans="1:5" x14ac:dyDescent="0.2">
      <c r="A114">
        <f t="shared" si="7"/>
        <v>0.90099009900990101</v>
      </c>
      <c r="B114">
        <f t="shared" si="8"/>
        <v>91</v>
      </c>
      <c r="C114">
        <f t="shared" si="9"/>
        <v>9.1</v>
      </c>
      <c r="D114">
        <f t="shared" si="10"/>
        <v>9.9009900990098987E-2</v>
      </c>
      <c r="E114" t="e">
        <f t="shared" si="11"/>
        <v>#NUM!</v>
      </c>
    </row>
    <row r="115" spans="1:5" x14ac:dyDescent="0.2">
      <c r="A115">
        <f t="shared" si="7"/>
        <v>0.90196078431372551</v>
      </c>
      <c r="B115">
        <f t="shared" si="8"/>
        <v>92</v>
      </c>
      <c r="C115">
        <f t="shared" si="9"/>
        <v>9.1999999999999993</v>
      </c>
      <c r="D115">
        <f t="shared" si="10"/>
        <v>9.8039215686274495E-2</v>
      </c>
      <c r="E115" t="e">
        <f t="shared" si="11"/>
        <v>#NUM!</v>
      </c>
    </row>
    <row r="116" spans="1:5" x14ac:dyDescent="0.2">
      <c r="A116">
        <f t="shared" si="7"/>
        <v>0.90291262135922334</v>
      </c>
      <c r="B116">
        <f t="shared" si="8"/>
        <v>93</v>
      </c>
      <c r="C116">
        <f t="shared" si="9"/>
        <v>9.3000000000000007</v>
      </c>
      <c r="D116">
        <f t="shared" si="10"/>
        <v>9.7087378640776656E-2</v>
      </c>
      <c r="E116" t="e">
        <f t="shared" si="11"/>
        <v>#NUM!</v>
      </c>
    </row>
    <row r="117" spans="1:5" x14ac:dyDescent="0.2">
      <c r="A117">
        <f t="shared" si="7"/>
        <v>0.90384615384615385</v>
      </c>
      <c r="B117">
        <f t="shared" si="8"/>
        <v>94</v>
      </c>
      <c r="C117">
        <f t="shared" si="9"/>
        <v>9.4</v>
      </c>
      <c r="D117">
        <f t="shared" si="10"/>
        <v>9.6153846153846145E-2</v>
      </c>
      <c r="E117" t="e">
        <f t="shared" si="11"/>
        <v>#NUM!</v>
      </c>
    </row>
    <row r="118" spans="1:5" x14ac:dyDescent="0.2">
      <c r="A118">
        <f t="shared" si="7"/>
        <v>0.90476190476190477</v>
      </c>
      <c r="B118">
        <f t="shared" si="8"/>
        <v>95</v>
      </c>
      <c r="C118">
        <f t="shared" si="9"/>
        <v>9.5</v>
      </c>
      <c r="D118">
        <f t="shared" si="10"/>
        <v>9.5238095238095233E-2</v>
      </c>
      <c r="E118" t="e">
        <f t="shared" si="11"/>
        <v>#NUM!</v>
      </c>
    </row>
    <row r="119" spans="1:5" x14ac:dyDescent="0.2">
      <c r="A119">
        <f t="shared" si="7"/>
        <v>0.90566037735849059</v>
      </c>
      <c r="B119">
        <f t="shared" si="8"/>
        <v>96</v>
      </c>
      <c r="C119">
        <f t="shared" si="9"/>
        <v>9.6</v>
      </c>
      <c r="D119">
        <f t="shared" si="10"/>
        <v>9.4339622641509413E-2</v>
      </c>
      <c r="E119" t="e">
        <f t="shared" si="11"/>
        <v>#NUM!</v>
      </c>
    </row>
    <row r="120" spans="1:5" x14ac:dyDescent="0.2">
      <c r="A120">
        <f t="shared" si="7"/>
        <v>0.90654205607476634</v>
      </c>
      <c r="B120">
        <f t="shared" si="8"/>
        <v>97</v>
      </c>
      <c r="C120">
        <f t="shared" si="9"/>
        <v>9.6999999999999993</v>
      </c>
      <c r="D120">
        <f t="shared" si="10"/>
        <v>9.3457943925233655E-2</v>
      </c>
      <c r="E120" t="e">
        <f t="shared" si="11"/>
        <v>#NUM!</v>
      </c>
    </row>
    <row r="121" spans="1:5" x14ac:dyDescent="0.2">
      <c r="A121">
        <f t="shared" si="7"/>
        <v>0.90740740740740744</v>
      </c>
      <c r="B121">
        <f t="shared" si="8"/>
        <v>98</v>
      </c>
      <c r="C121">
        <f t="shared" si="9"/>
        <v>9.8000000000000007</v>
      </c>
      <c r="D121">
        <f t="shared" si="10"/>
        <v>9.259259259259256E-2</v>
      </c>
      <c r="E121" t="e">
        <f t="shared" si="11"/>
        <v>#NUM!</v>
      </c>
    </row>
    <row r="122" spans="1:5" x14ac:dyDescent="0.2">
      <c r="A122">
        <f t="shared" si="7"/>
        <v>0.90825688073394495</v>
      </c>
      <c r="B122">
        <f t="shared" si="8"/>
        <v>99</v>
      </c>
      <c r="C122">
        <f t="shared" si="9"/>
        <v>9.9</v>
      </c>
      <c r="D122">
        <f t="shared" si="10"/>
        <v>9.1743119266055051E-2</v>
      </c>
      <c r="E122" t="e">
        <f t="shared" si="11"/>
        <v>#NUM!</v>
      </c>
    </row>
    <row r="123" spans="1:5" x14ac:dyDescent="0.2">
      <c r="A123">
        <f t="shared" si="7"/>
        <v>0.90909090909090906</v>
      </c>
      <c r="B123">
        <f t="shared" si="8"/>
        <v>100</v>
      </c>
      <c r="C123">
        <f t="shared" si="9"/>
        <v>10</v>
      </c>
      <c r="D123">
        <f t="shared" si="10"/>
        <v>9.0909090909090939E-2</v>
      </c>
      <c r="E123" t="e">
        <f>BETADIST(C123,$C$5-$C$6+1,$C$6+1)</f>
        <v>#NUM!</v>
      </c>
    </row>
    <row r="124" spans="1:5" x14ac:dyDescent="0.2">
      <c r="C124">
        <v>1.0000001000000001</v>
      </c>
      <c r="D124">
        <v>0</v>
      </c>
    </row>
  </sheetData>
  <phoneticPr fontId="3" type="noConversion"/>
  <printOptions gridLines="1" gridLinesSet="0"/>
  <pageMargins left="0.75" right="0.75" top="1" bottom="1" header="0.5" footer="0.5"/>
  <pageSetup paperSize="9" orientation="portrait" horizontalDpi="4294967292" verticalDpi="0" r:id="rId1"/>
  <headerFooter alignWithMargins="0">
    <oddHeader>&amp;A</oddHeader>
    <oddFooter>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2"/>
  <sheetViews>
    <sheetView workbookViewId="0">
      <selection activeCell="E4" sqref="E4"/>
    </sheetView>
  </sheetViews>
  <sheetFormatPr defaultRowHeight="12.75" x14ac:dyDescent="0.2"/>
  <cols>
    <col min="1" max="1" width="26" customWidth="1"/>
    <col min="2" max="2" width="13.85546875" customWidth="1"/>
    <col min="3" max="3" width="5.7109375" hidden="1" customWidth="1"/>
    <col min="4" max="4" width="20.7109375" customWidth="1"/>
    <col min="5" max="5" width="0.140625" customWidth="1"/>
    <col min="6" max="6" width="15.42578125" customWidth="1"/>
    <col min="7" max="7" width="15.5703125" customWidth="1"/>
    <col min="8" max="8" width="4.85546875" hidden="1" customWidth="1"/>
    <col min="9" max="9" width="14.85546875" customWidth="1"/>
    <col min="10" max="10" width="18" customWidth="1"/>
    <col min="11" max="11" width="0.140625" customWidth="1"/>
    <col min="12" max="12" width="13.28515625" customWidth="1"/>
  </cols>
  <sheetData>
    <row r="1" spans="1:12" s="35" customFormat="1" ht="18" x14ac:dyDescent="0.25">
      <c r="A1" s="36" t="s">
        <v>33</v>
      </c>
      <c r="D1" s="37" t="s">
        <v>34</v>
      </c>
      <c r="E1" s="37"/>
      <c r="F1"/>
      <c r="G1" s="37" t="s">
        <v>35</v>
      </c>
      <c r="H1" s="37"/>
      <c r="I1" s="37"/>
      <c r="J1" s="37"/>
    </row>
    <row r="2" spans="1:12" s="35" customFormat="1" x14ac:dyDescent="0.2">
      <c r="A2" s="34" t="s">
        <v>26</v>
      </c>
      <c r="B2" s="35" t="s">
        <v>27</v>
      </c>
    </row>
    <row r="3" spans="1:12" ht="15.75" x14ac:dyDescent="0.25">
      <c r="A3" s="4" t="s">
        <v>36</v>
      </c>
      <c r="B3" s="47">
        <v>1E-3</v>
      </c>
      <c r="C3" s="43">
        <f>E3*SQRT(C6)</f>
        <v>0.01</v>
      </c>
      <c r="D3" s="23" t="s">
        <v>37</v>
      </c>
      <c r="E3" s="28">
        <f>F3</f>
        <v>1E-4</v>
      </c>
      <c r="F3" s="28">
        <v>1E-4</v>
      </c>
      <c r="J3" t="s">
        <v>38</v>
      </c>
      <c r="K3">
        <v>1000</v>
      </c>
    </row>
    <row r="4" spans="1:12" ht="3" customHeight="1" x14ac:dyDescent="0.25">
      <c r="A4" s="4" t="s">
        <v>30</v>
      </c>
      <c r="B4" s="22">
        <f>1/C3</f>
        <v>100</v>
      </c>
      <c r="C4" s="22"/>
      <c r="D4" s="19"/>
    </row>
    <row r="5" spans="1:12" ht="15.75" x14ac:dyDescent="0.25">
      <c r="A5" s="23" t="s">
        <v>39</v>
      </c>
      <c r="B5" s="21"/>
      <c r="C5" s="21"/>
    </row>
    <row r="6" spans="1:12" ht="15.75" x14ac:dyDescent="0.25">
      <c r="A6" s="23" t="s">
        <v>40</v>
      </c>
      <c r="B6" s="21"/>
      <c r="C6" s="40">
        <f>K3/B7</f>
        <v>10000</v>
      </c>
      <c r="D6" s="27" t="s">
        <v>41</v>
      </c>
      <c r="G6" s="31" t="s">
        <v>42</v>
      </c>
      <c r="J6" s="29" t="s">
        <v>43</v>
      </c>
      <c r="K6" t="s">
        <v>44</v>
      </c>
    </row>
    <row r="7" spans="1:12" s="2" customFormat="1" ht="15.75" x14ac:dyDescent="0.25">
      <c r="A7" s="24" t="s">
        <v>45</v>
      </c>
      <c r="B7" s="21">
        <v>0.1</v>
      </c>
      <c r="C7" s="41">
        <f>B7*C6</f>
        <v>1000</v>
      </c>
      <c r="D7" s="24" t="s">
        <v>45</v>
      </c>
      <c r="E7" s="27">
        <f>C7^2</f>
        <v>1000000</v>
      </c>
      <c r="F7" s="27">
        <f>E7/$C$6^2</f>
        <v>0.01</v>
      </c>
      <c r="G7" s="24" t="s">
        <v>45</v>
      </c>
      <c r="H7" s="33">
        <f>LN(E7)</f>
        <v>13.815510557964274</v>
      </c>
      <c r="I7" s="33">
        <f>LN(F7)</f>
        <v>-4.6051701859880909</v>
      </c>
      <c r="J7" s="24" t="s">
        <v>45</v>
      </c>
      <c r="K7" s="30">
        <f>1/E7</f>
        <v>9.9999999999999995E-7</v>
      </c>
      <c r="L7" s="48">
        <f>K7*$C$6^2</f>
        <v>100</v>
      </c>
    </row>
    <row r="8" spans="1:12" ht="15.75" customHeight="1" x14ac:dyDescent="0.25">
      <c r="A8" s="25" t="s">
        <v>46</v>
      </c>
      <c r="B8" s="21">
        <v>100</v>
      </c>
      <c r="C8" s="42">
        <f>B8*C6</f>
        <v>1000000</v>
      </c>
      <c r="D8" s="25" t="s">
        <v>46</v>
      </c>
      <c r="E8" s="26">
        <f>C8^2</f>
        <v>1000000000000</v>
      </c>
      <c r="F8" s="27">
        <f>E8/$C$6^2</f>
        <v>10000</v>
      </c>
      <c r="G8" s="25" t="s">
        <v>46</v>
      </c>
      <c r="H8" s="32">
        <f>LN(E8)</f>
        <v>27.631021115928547</v>
      </c>
      <c r="I8" s="32">
        <f>LN(F8)</f>
        <v>9.2103403719761836</v>
      </c>
      <c r="J8" s="25" t="s">
        <v>46</v>
      </c>
      <c r="K8" s="30">
        <f>1/E8</f>
        <v>9.9999999999999998E-13</v>
      </c>
      <c r="L8" s="48">
        <f>K8*$C$6^2</f>
        <v>9.9999999999999991E-5</v>
      </c>
    </row>
    <row r="9" spans="1:12" ht="18" x14ac:dyDescent="0.25">
      <c r="A9" s="8"/>
      <c r="B9" s="39"/>
      <c r="C9" s="1"/>
      <c r="D9" s="1"/>
      <c r="E9" s="1"/>
    </row>
    <row r="10" spans="1:12" ht="20.25" x14ac:dyDescent="0.3">
      <c r="A10" s="8"/>
      <c r="B10" s="14"/>
      <c r="C10" s="1"/>
      <c r="D10" s="1"/>
      <c r="E10" s="1"/>
    </row>
    <row r="11" spans="1:12" ht="20.25" x14ac:dyDescent="0.3">
      <c r="A11" s="8"/>
      <c r="B11" s="14"/>
      <c r="C11" s="8"/>
      <c r="D11" s="8"/>
      <c r="E11" s="1"/>
    </row>
    <row r="12" spans="1:12" x14ac:dyDescent="0.2">
      <c r="B12" s="1"/>
      <c r="C12" s="7"/>
      <c r="D12" s="7"/>
      <c r="E12" s="1"/>
    </row>
    <row r="13" spans="1:12" x14ac:dyDescent="0.2">
      <c r="A13" s="3"/>
      <c r="B13" s="1"/>
      <c r="C13" s="7"/>
      <c r="D13" s="7"/>
      <c r="E13" s="1"/>
    </row>
    <row r="14" spans="1:12" x14ac:dyDescent="0.2">
      <c r="B14" s="1"/>
      <c r="C14" s="7"/>
      <c r="D14" s="7"/>
      <c r="E14" s="1"/>
    </row>
    <row r="15" spans="1:12" x14ac:dyDescent="0.2">
      <c r="A15" s="8"/>
      <c r="B15" s="1"/>
      <c r="C15" s="10"/>
      <c r="D15" s="10"/>
      <c r="E15" s="1"/>
    </row>
    <row r="16" spans="1:12" x14ac:dyDescent="0.2">
      <c r="A16" s="1"/>
      <c r="B16" s="1"/>
      <c r="C16" s="10"/>
      <c r="D16" s="10"/>
      <c r="E16" s="11"/>
    </row>
    <row r="17" spans="1:17" x14ac:dyDescent="0.2">
      <c r="A17" s="1"/>
      <c r="B17" s="1"/>
      <c r="C17" s="1"/>
      <c r="D17" s="1"/>
      <c r="E17" s="1"/>
    </row>
    <row r="18" spans="1:17" x14ac:dyDescent="0.2">
      <c r="D18" s="6"/>
      <c r="E18" s="7"/>
    </row>
    <row r="19" spans="1:17" x14ac:dyDescent="0.2">
      <c r="C19" t="s">
        <v>31</v>
      </c>
      <c r="E19" t="s">
        <v>47</v>
      </c>
      <c r="O19" s="3" t="s">
        <v>48</v>
      </c>
      <c r="P19" s="3"/>
    </row>
    <row r="20" spans="1:17" s="3" customFormat="1" x14ac:dyDescent="0.2">
      <c r="C20" s="3" t="s">
        <v>49</v>
      </c>
      <c r="D20" s="3" t="s">
        <v>50</v>
      </c>
      <c r="E20" s="3" t="s">
        <v>51</v>
      </c>
      <c r="F20" s="3" t="s">
        <v>52</v>
      </c>
      <c r="I20" s="3" t="s">
        <v>53</v>
      </c>
      <c r="L20" s="3" t="s">
        <v>54</v>
      </c>
      <c r="O20"/>
      <c r="P20" t="s">
        <v>55</v>
      </c>
      <c r="Q20" s="3" t="s">
        <v>56</v>
      </c>
    </row>
    <row r="21" spans="1:17" x14ac:dyDescent="0.2">
      <c r="B21">
        <v>0</v>
      </c>
      <c r="C21">
        <f>C7/($C$6)</f>
        <v>0.1</v>
      </c>
      <c r="D21">
        <f>1-GAMMADIST(1/$C$6^2/C21^2,$B$3,$B$4,1)</f>
        <v>1.76860206461531E-2</v>
      </c>
      <c r="F21">
        <f>E7/$C$6^2</f>
        <v>0.01</v>
      </c>
      <c r="G21">
        <f>1-GAMMADIST(1/$C$6^2/F21,$B$3,$B$4,1)</f>
        <v>1.76860206461531E-2</v>
      </c>
      <c r="I21">
        <f>H7-LN($C$6^2)</f>
        <v>-4.6051701859880936</v>
      </c>
      <c r="J21">
        <f>1-GAMMADIST(EXP(-I21)/$C$6^2,$B$3,$B$4,1)</f>
        <v>1.76860206461531E-2</v>
      </c>
      <c r="L21">
        <f>K7*$C$6^2</f>
        <v>100</v>
      </c>
      <c r="M21">
        <f>1-GAMMADIST(L21/$C$6^2,$B$3,$B$4,1)</f>
        <v>1.76860206461531E-2</v>
      </c>
      <c r="P21">
        <f>C21/($C$6)</f>
        <v>1.0000000000000001E-5</v>
      </c>
    </row>
    <row r="22" spans="1:17" x14ac:dyDescent="0.2">
      <c r="B22">
        <f t="shared" ref="B22:B53" si="0">B21+1</f>
        <v>1</v>
      </c>
      <c r="C22">
        <f t="shared" ref="C22:C53" si="1">C$21+(C$122-C$21)*B22/100</f>
        <v>1.0990000000000002</v>
      </c>
      <c r="D22">
        <f t="shared" ref="D22:D52" si="2">1-GAMMADIST(1/C22^2,$B$3,$B$4,1)</f>
        <v>4.216915848904379E-3</v>
      </c>
      <c r="E22">
        <f t="shared" ref="E22:E53" si="3">-D21+D22</f>
        <v>-1.3469104797248721E-2</v>
      </c>
      <c r="F22">
        <f t="shared" ref="F22:F53" si="4">F$21+(F$122-F$21)*B22/100</f>
        <v>100.0099</v>
      </c>
      <c r="G22">
        <f t="shared" ref="G22:G37" si="5">1-GAMMADIST(1/$C$6^2/F22,$B$3,$B$4,1)</f>
        <v>2.6692025684476373E-2</v>
      </c>
      <c r="H22">
        <f t="shared" ref="H22:H53" si="6">-G21+G22</f>
        <v>9.0060050383232726E-3</v>
      </c>
      <c r="I22">
        <f t="shared" ref="I22:I53" si="7">I$21+(I$122-I$21)*B22/100</f>
        <v>-4.4670150804084505</v>
      </c>
      <c r="J22">
        <f t="shared" ref="J22:J37" si="8">1-GAMMADIST(EXP(-I22)/$C$6^2,$B$3,$B$4,1)</f>
        <v>1.7821722962217068E-2</v>
      </c>
      <c r="K22">
        <f t="shared" ref="K22:K53" si="9">-J21+J22</f>
        <v>1.357023160639681E-4</v>
      </c>
      <c r="L22">
        <f>L$21+(L$121-L$21)*B22/100</f>
        <v>99.000000999999997</v>
      </c>
      <c r="M22">
        <f t="shared" ref="M22:M37" si="10">1-GAMMADIST(L22/$C$6^2,$B$3,$B$4,1)</f>
        <v>1.7695893171927546E-2</v>
      </c>
      <c r="N22">
        <f t="shared" ref="N22:N53" si="11">-M21+M22</f>
        <v>9.8725257744458617E-6</v>
      </c>
      <c r="P22">
        <f t="shared" ref="P22:P37" si="12">C22/($C$6)</f>
        <v>1.0990000000000002E-4</v>
      </c>
    </row>
    <row r="23" spans="1:17" x14ac:dyDescent="0.2">
      <c r="B23">
        <f t="shared" si="0"/>
        <v>2</v>
      </c>
      <c r="C23">
        <f t="shared" si="1"/>
        <v>2.0980000000000003</v>
      </c>
      <c r="D23">
        <f t="shared" si="2"/>
        <v>5.4978451771847681E-3</v>
      </c>
      <c r="E23">
        <f t="shared" si="3"/>
        <v>1.2809293282803891E-3</v>
      </c>
      <c r="F23">
        <f t="shared" si="4"/>
        <v>200.00979999999998</v>
      </c>
      <c r="G23">
        <f t="shared" si="5"/>
        <v>2.7366388974246703E-2</v>
      </c>
      <c r="H23">
        <f t="shared" si="6"/>
        <v>6.7436328977033E-4</v>
      </c>
      <c r="I23">
        <f t="shared" si="7"/>
        <v>-4.3288599748288084</v>
      </c>
      <c r="J23">
        <f t="shared" si="8"/>
        <v>1.7957406531771913E-2</v>
      </c>
      <c r="K23">
        <f t="shared" si="9"/>
        <v>1.3568356955484528E-4</v>
      </c>
      <c r="L23">
        <f t="shared" ref="L23:L54" si="13">L$21+(L$122-L$21)*B23/100</f>
        <v>98.000001999999995</v>
      </c>
      <c r="M23">
        <f t="shared" si="10"/>
        <v>1.7705865827264744E-2</v>
      </c>
      <c r="N23">
        <f t="shared" si="11"/>
        <v>9.9726553371981552E-6</v>
      </c>
      <c r="P23">
        <f t="shared" si="12"/>
        <v>2.0980000000000003E-4</v>
      </c>
    </row>
    <row r="24" spans="1:17" x14ac:dyDescent="0.2">
      <c r="B24">
        <f t="shared" si="0"/>
        <v>3</v>
      </c>
      <c r="C24">
        <f t="shared" si="1"/>
        <v>3.0970000000000004</v>
      </c>
      <c r="D24">
        <f t="shared" si="2"/>
        <v>6.2709407384211602E-3</v>
      </c>
      <c r="E24">
        <f t="shared" si="3"/>
        <v>7.7309556123639211E-4</v>
      </c>
      <c r="F24">
        <f t="shared" si="4"/>
        <v>300.00970000000001</v>
      </c>
      <c r="G24">
        <f t="shared" si="5"/>
        <v>2.7760661822532562E-2</v>
      </c>
      <c r="H24">
        <f t="shared" si="6"/>
        <v>3.9427284828585929E-4</v>
      </c>
      <c r="I24">
        <f t="shared" si="7"/>
        <v>-4.1907048692491653</v>
      </c>
      <c r="J24">
        <f t="shared" si="8"/>
        <v>1.8093071357386026E-2</v>
      </c>
      <c r="K24">
        <f t="shared" si="9"/>
        <v>1.3566482561411242E-4</v>
      </c>
      <c r="L24">
        <f t="shared" si="13"/>
        <v>97.000003000000007</v>
      </c>
      <c r="M24">
        <f t="shared" si="10"/>
        <v>1.7715940665118168E-2</v>
      </c>
      <c r="N24">
        <f t="shared" si="11"/>
        <v>1.0074837853424334E-5</v>
      </c>
      <c r="P24">
        <f t="shared" si="12"/>
        <v>3.0970000000000005E-4</v>
      </c>
    </row>
    <row r="25" spans="1:17" x14ac:dyDescent="0.2">
      <c r="B25">
        <f t="shared" si="0"/>
        <v>4</v>
      </c>
      <c r="C25">
        <f t="shared" si="1"/>
        <v>4.0960000000000001</v>
      </c>
      <c r="D25">
        <f t="shared" si="2"/>
        <v>6.8259900924383388E-3</v>
      </c>
      <c r="E25">
        <f t="shared" si="3"/>
        <v>5.5504935401717859E-4</v>
      </c>
      <c r="F25">
        <f t="shared" si="4"/>
        <v>400.00959999999998</v>
      </c>
      <c r="G25">
        <f t="shared" si="5"/>
        <v>2.8040309322942658E-2</v>
      </c>
      <c r="H25">
        <f t="shared" si="6"/>
        <v>2.7964750041009623E-4</v>
      </c>
      <c r="I25">
        <f t="shared" si="7"/>
        <v>-4.0525497636695231</v>
      </c>
      <c r="J25">
        <f t="shared" si="8"/>
        <v>1.822871744163046E-2</v>
      </c>
      <c r="K25">
        <f t="shared" si="9"/>
        <v>1.3564608424443403E-4</v>
      </c>
      <c r="L25">
        <f t="shared" si="13"/>
        <v>96.000004000000004</v>
      </c>
      <c r="M25">
        <f t="shared" si="10"/>
        <v>1.77261198022447E-2</v>
      </c>
      <c r="N25">
        <f t="shared" si="11"/>
        <v>1.0179137126531401E-5</v>
      </c>
      <c r="P25">
        <f t="shared" si="12"/>
        <v>4.0959999999999998E-4</v>
      </c>
    </row>
    <row r="26" spans="1:17" x14ac:dyDescent="0.2">
      <c r="B26">
        <f t="shared" si="0"/>
        <v>5</v>
      </c>
      <c r="C26">
        <f t="shared" si="1"/>
        <v>5.0949999999999998</v>
      </c>
      <c r="D26">
        <f t="shared" si="2"/>
        <v>7.2592044880522844E-3</v>
      </c>
      <c r="E26">
        <f t="shared" si="3"/>
        <v>4.3321439561394559E-4</v>
      </c>
      <c r="F26">
        <f t="shared" si="4"/>
        <v>500.00949999999995</v>
      </c>
      <c r="G26">
        <f t="shared" si="5"/>
        <v>2.8257166804828593E-2</v>
      </c>
      <c r="H26">
        <f t="shared" si="6"/>
        <v>2.1685748188593479E-4</v>
      </c>
      <c r="I26">
        <f t="shared" si="7"/>
        <v>-3.9143946580898801</v>
      </c>
      <c r="J26">
        <f t="shared" si="8"/>
        <v>1.8364344787078379E-2</v>
      </c>
      <c r="K26">
        <f t="shared" si="9"/>
        <v>1.3562734544791955E-4</v>
      </c>
      <c r="L26">
        <f t="shared" si="13"/>
        <v>95.000005000000002</v>
      </c>
      <c r="M26">
        <f t="shared" si="10"/>
        <v>1.7736405421875379E-2</v>
      </c>
      <c r="N26">
        <f t="shared" si="11"/>
        <v>1.0285619630678866E-5</v>
      </c>
      <c r="P26">
        <f t="shared" si="12"/>
        <v>5.0949999999999997E-4</v>
      </c>
    </row>
    <row r="27" spans="1:17" x14ac:dyDescent="0.2">
      <c r="B27">
        <f t="shared" si="0"/>
        <v>6</v>
      </c>
      <c r="C27">
        <f t="shared" si="1"/>
        <v>6.0940000000000003</v>
      </c>
      <c r="D27">
        <f t="shared" si="2"/>
        <v>7.6145164944381172E-3</v>
      </c>
      <c r="E27">
        <f t="shared" si="3"/>
        <v>3.5531200638583282E-4</v>
      </c>
      <c r="F27">
        <f t="shared" si="4"/>
        <v>600.00940000000003</v>
      </c>
      <c r="G27">
        <f t="shared" si="5"/>
        <v>2.8434317082540739E-2</v>
      </c>
      <c r="H27">
        <f t="shared" si="6"/>
        <v>1.7715027771214586E-4</v>
      </c>
      <c r="I27">
        <f t="shared" si="7"/>
        <v>-3.776239552510237</v>
      </c>
      <c r="J27">
        <f t="shared" si="8"/>
        <v>1.8499953396304392E-2</v>
      </c>
      <c r="K27">
        <f t="shared" si="9"/>
        <v>1.3560860922601226E-4</v>
      </c>
      <c r="L27">
        <f t="shared" si="13"/>
        <v>94.000005999999999</v>
      </c>
      <c r="M27">
        <f t="shared" si="10"/>
        <v>1.7746799776529709E-2</v>
      </c>
      <c r="N27">
        <f t="shared" si="11"/>
        <v>1.0394354654330584E-5</v>
      </c>
      <c r="P27">
        <f t="shared" si="12"/>
        <v>6.0940000000000007E-4</v>
      </c>
    </row>
    <row r="28" spans="1:17" ht="13.5" customHeight="1" x14ac:dyDescent="0.2">
      <c r="B28">
        <f t="shared" si="0"/>
        <v>7</v>
      </c>
      <c r="C28">
        <f t="shared" si="1"/>
        <v>7.093</v>
      </c>
      <c r="D28">
        <f t="shared" si="2"/>
        <v>7.9156964678488428E-3</v>
      </c>
      <c r="E28">
        <f t="shared" si="3"/>
        <v>3.0117997341072567E-4</v>
      </c>
      <c r="F28">
        <f t="shared" si="4"/>
        <v>700.00929999999994</v>
      </c>
      <c r="G28">
        <f t="shared" si="5"/>
        <v>2.8584070737408984E-2</v>
      </c>
      <c r="H28">
        <f t="shared" si="6"/>
        <v>1.4975365486824543E-4</v>
      </c>
      <c r="I28">
        <f t="shared" si="7"/>
        <v>-3.6380844469305944</v>
      </c>
      <c r="J28">
        <f t="shared" si="8"/>
        <v>1.8635543271884547E-2</v>
      </c>
      <c r="K28">
        <f t="shared" si="9"/>
        <v>1.3558987558015545E-4</v>
      </c>
      <c r="L28">
        <f t="shared" si="13"/>
        <v>93.000006999999997</v>
      </c>
      <c r="M28">
        <f t="shared" si="10"/>
        <v>1.7757305190978623E-2</v>
      </c>
      <c r="N28">
        <f t="shared" si="11"/>
        <v>1.0505414448913619E-5</v>
      </c>
      <c r="P28">
        <f t="shared" si="12"/>
        <v>7.0929999999999995E-4</v>
      </c>
    </row>
    <row r="29" spans="1:17" x14ac:dyDescent="0.2">
      <c r="B29">
        <f t="shared" si="0"/>
        <v>8</v>
      </c>
      <c r="C29">
        <f t="shared" si="1"/>
        <v>8.0920000000000005</v>
      </c>
      <c r="D29">
        <f t="shared" si="2"/>
        <v>8.1770654092918615E-3</v>
      </c>
      <c r="E29">
        <f t="shared" si="3"/>
        <v>2.613689414430187E-4</v>
      </c>
      <c r="F29">
        <f t="shared" si="4"/>
        <v>800.00919999999996</v>
      </c>
      <c r="G29">
        <f t="shared" si="5"/>
        <v>2.871377486474791E-2</v>
      </c>
      <c r="H29">
        <f t="shared" si="6"/>
        <v>1.2970412733892545E-4</v>
      </c>
      <c r="I29">
        <f t="shared" si="7"/>
        <v>-3.4999293413509518</v>
      </c>
      <c r="J29">
        <f t="shared" si="8"/>
        <v>1.8771114416396562E-2</v>
      </c>
      <c r="K29">
        <f t="shared" si="9"/>
        <v>1.3557114451201446E-4</v>
      </c>
      <c r="L29">
        <f t="shared" si="13"/>
        <v>92.000007999999994</v>
      </c>
      <c r="M29">
        <f t="shared" si="10"/>
        <v>1.7767924065367979E-2</v>
      </c>
      <c r="N29">
        <f t="shared" si="11"/>
        <v>1.0618874389356492E-5</v>
      </c>
      <c r="P29">
        <f t="shared" si="12"/>
        <v>8.0920000000000005E-4</v>
      </c>
    </row>
    <row r="30" spans="1:17" x14ac:dyDescent="0.2">
      <c r="B30">
        <f t="shared" si="0"/>
        <v>9</v>
      </c>
      <c r="C30">
        <f t="shared" si="1"/>
        <v>9.0909999999999993</v>
      </c>
      <c r="D30">
        <f t="shared" si="2"/>
        <v>8.4079213311814005E-3</v>
      </c>
      <c r="E30">
        <f t="shared" si="3"/>
        <v>2.3085592188953896E-4</v>
      </c>
      <c r="F30">
        <f t="shared" si="4"/>
        <v>900.00909999999999</v>
      </c>
      <c r="G30">
        <f t="shared" si="5"/>
        <v>2.8828167819014094E-2</v>
      </c>
      <c r="H30">
        <f t="shared" si="6"/>
        <v>1.1439295426618479E-4</v>
      </c>
      <c r="I30">
        <f t="shared" si="7"/>
        <v>-3.3617742357713087</v>
      </c>
      <c r="J30">
        <f t="shared" si="8"/>
        <v>1.8906666832418484E-2</v>
      </c>
      <c r="K30">
        <f t="shared" si="9"/>
        <v>1.3555241602192236E-4</v>
      </c>
      <c r="L30">
        <f t="shared" si="13"/>
        <v>91.000009000000006</v>
      </c>
      <c r="M30">
        <f t="shared" si="10"/>
        <v>1.7778658878513598E-2</v>
      </c>
      <c r="N30">
        <f t="shared" si="11"/>
        <v>1.0734813145618638E-5</v>
      </c>
      <c r="P30">
        <f t="shared" si="12"/>
        <v>9.0909999999999993E-4</v>
      </c>
    </row>
    <row r="31" spans="1:17" x14ac:dyDescent="0.2">
      <c r="B31">
        <f t="shared" si="0"/>
        <v>10</v>
      </c>
      <c r="C31">
        <f t="shared" si="1"/>
        <v>10.09</v>
      </c>
      <c r="D31">
        <f t="shared" si="2"/>
        <v>8.6146438456351504E-3</v>
      </c>
      <c r="E31">
        <f t="shared" si="3"/>
        <v>2.0672251445374989E-4</v>
      </c>
      <c r="F31">
        <f t="shared" si="4"/>
        <v>1000.0089999999999</v>
      </c>
      <c r="G31">
        <f t="shared" si="5"/>
        <v>2.8930484514867683E-2</v>
      </c>
      <c r="H31">
        <f t="shared" si="6"/>
        <v>1.0231669585358816E-4</v>
      </c>
      <c r="I31">
        <f t="shared" si="7"/>
        <v>-3.2236191301916661</v>
      </c>
      <c r="J31">
        <f t="shared" si="8"/>
        <v>1.9042200522529917E-2</v>
      </c>
      <c r="K31">
        <f t="shared" si="9"/>
        <v>1.3553369011143346E-4</v>
      </c>
      <c r="L31">
        <f t="shared" si="13"/>
        <v>90.000010000000003</v>
      </c>
      <c r="M31">
        <f t="shared" si="10"/>
        <v>1.7789512191377144E-2</v>
      </c>
      <c r="N31">
        <f t="shared" si="11"/>
        <v>1.0853312863545739E-5</v>
      </c>
      <c r="P31">
        <f t="shared" si="12"/>
        <v>1.0089999999999999E-3</v>
      </c>
    </row>
    <row r="32" spans="1:17" x14ac:dyDescent="0.2">
      <c r="B32">
        <f t="shared" si="0"/>
        <v>11</v>
      </c>
      <c r="C32">
        <f t="shared" si="1"/>
        <v>11.089</v>
      </c>
      <c r="D32">
        <f t="shared" si="2"/>
        <v>8.801800426827433E-3</v>
      </c>
      <c r="E32">
        <f t="shared" si="3"/>
        <v>1.8715658119228262E-4</v>
      </c>
      <c r="F32">
        <f t="shared" si="4"/>
        <v>1100.0089</v>
      </c>
      <c r="G32">
        <f t="shared" si="5"/>
        <v>2.9023032031819995E-2</v>
      </c>
      <c r="H32">
        <f t="shared" si="6"/>
        <v>9.254751695231267E-5</v>
      </c>
      <c r="I32">
        <f t="shared" si="7"/>
        <v>-3.0854640246120235</v>
      </c>
      <c r="J32">
        <f t="shared" si="8"/>
        <v>1.9177715489310465E-2</v>
      </c>
      <c r="K32">
        <f t="shared" si="9"/>
        <v>1.3551496678054775E-4</v>
      </c>
      <c r="L32">
        <f t="shared" si="13"/>
        <v>89.000011000000001</v>
      </c>
      <c r="M32">
        <f t="shared" si="10"/>
        <v>1.780048665073708E-2</v>
      </c>
      <c r="N32">
        <f t="shared" si="11"/>
        <v>1.0974459359935906E-5</v>
      </c>
      <c r="P32">
        <f t="shared" si="12"/>
        <v>1.1089000000000001E-3</v>
      </c>
    </row>
    <row r="33" spans="2:16" x14ac:dyDescent="0.2">
      <c r="B33">
        <f t="shared" si="0"/>
        <v>12</v>
      </c>
      <c r="C33">
        <f t="shared" si="1"/>
        <v>12.088000000000001</v>
      </c>
      <c r="D33">
        <f t="shared" si="2"/>
        <v>8.9727736382075873E-3</v>
      </c>
      <c r="E33">
        <f t="shared" si="3"/>
        <v>1.7097321138015431E-4</v>
      </c>
      <c r="F33">
        <f t="shared" si="4"/>
        <v>1200.0088000000001</v>
      </c>
      <c r="G33">
        <f t="shared" si="5"/>
        <v>2.9107513663792273E-2</v>
      </c>
      <c r="H33">
        <f t="shared" si="6"/>
        <v>8.4481631972277427E-5</v>
      </c>
      <c r="I33">
        <f t="shared" si="7"/>
        <v>-2.9473089190323805</v>
      </c>
      <c r="J33">
        <f t="shared" si="8"/>
        <v>1.931321173534073E-2</v>
      </c>
      <c r="K33">
        <f t="shared" si="9"/>
        <v>1.3549624603026444E-4</v>
      </c>
      <c r="L33">
        <f t="shared" si="13"/>
        <v>88.000011999999998</v>
      </c>
      <c r="M33">
        <f t="shared" si="10"/>
        <v>1.7811584993066454E-2</v>
      </c>
      <c r="N33">
        <f t="shared" si="11"/>
        <v>1.1098342329374233E-5</v>
      </c>
      <c r="P33">
        <f t="shared" si="12"/>
        <v>1.2088000000000001E-3</v>
      </c>
    </row>
    <row r="34" spans="2:16" x14ac:dyDescent="0.2">
      <c r="B34">
        <f t="shared" si="0"/>
        <v>13</v>
      </c>
      <c r="C34">
        <f t="shared" si="1"/>
        <v>13.087</v>
      </c>
      <c r="D34">
        <f t="shared" si="2"/>
        <v>9.1301384992905632E-3</v>
      </c>
      <c r="E34">
        <f t="shared" si="3"/>
        <v>1.5736486108297587E-4</v>
      </c>
      <c r="F34">
        <f t="shared" si="4"/>
        <v>1300.0086999999999</v>
      </c>
      <c r="G34">
        <f t="shared" si="5"/>
        <v>2.9185222794854693E-2</v>
      </c>
      <c r="H34">
        <f t="shared" si="6"/>
        <v>7.7709131062420056E-5</v>
      </c>
      <c r="I34">
        <f t="shared" si="7"/>
        <v>-2.8091538134527383</v>
      </c>
      <c r="J34">
        <f t="shared" si="8"/>
        <v>1.9448689263201535E-2</v>
      </c>
      <c r="K34">
        <f t="shared" si="9"/>
        <v>1.3547752786080558E-4</v>
      </c>
      <c r="L34">
        <f t="shared" si="13"/>
        <v>87.000012999999996</v>
      </c>
      <c r="M34">
        <f t="shared" si="10"/>
        <v>1.7822810048631954E-2</v>
      </c>
      <c r="N34">
        <f t="shared" si="11"/>
        <v>1.1225055565500242E-5</v>
      </c>
      <c r="P34">
        <f t="shared" si="12"/>
        <v>1.3086999999999999E-3</v>
      </c>
    </row>
    <row r="35" spans="2:16" x14ac:dyDescent="0.2">
      <c r="B35">
        <f t="shared" si="0"/>
        <v>14</v>
      </c>
      <c r="C35">
        <f t="shared" si="1"/>
        <v>14.086</v>
      </c>
      <c r="D35">
        <f t="shared" si="2"/>
        <v>9.2759006574731906E-3</v>
      </c>
      <c r="E35">
        <f t="shared" si="3"/>
        <v>1.4576215818262739E-4</v>
      </c>
      <c r="F35">
        <f t="shared" si="4"/>
        <v>1400.0085999999999</v>
      </c>
      <c r="G35">
        <f t="shared" si="5"/>
        <v>2.9257164710171035E-2</v>
      </c>
      <c r="H35">
        <f t="shared" si="6"/>
        <v>7.1941915316342531E-5</v>
      </c>
      <c r="I35">
        <f t="shared" si="7"/>
        <v>-2.6709987078730952</v>
      </c>
      <c r="J35">
        <f t="shared" si="8"/>
        <v>1.958414807547415E-2</v>
      </c>
      <c r="K35">
        <f t="shared" si="9"/>
        <v>1.3545881227261525E-4</v>
      </c>
      <c r="L35">
        <f t="shared" si="13"/>
        <v>86.000013999999993</v>
      </c>
      <c r="M35">
        <f t="shared" si="10"/>
        <v>1.7834164745831216E-2</v>
      </c>
      <c r="N35">
        <f t="shared" si="11"/>
        <v>1.1354697199261743E-5</v>
      </c>
      <c r="P35">
        <f t="shared" si="12"/>
        <v>1.4086000000000001E-3</v>
      </c>
    </row>
    <row r="36" spans="2:16" x14ac:dyDescent="0.2">
      <c r="B36">
        <f t="shared" si="0"/>
        <v>15</v>
      </c>
      <c r="C36">
        <f t="shared" si="1"/>
        <v>15.084999999999999</v>
      </c>
      <c r="D36">
        <f t="shared" si="2"/>
        <v>9.4116527609842127E-3</v>
      </c>
      <c r="E36">
        <f t="shared" si="3"/>
        <v>1.3575210351102207E-4</v>
      </c>
      <c r="F36">
        <f t="shared" si="4"/>
        <v>1500.0085000000001</v>
      </c>
      <c r="G36">
        <f t="shared" si="5"/>
        <v>2.9324136273306545E-2</v>
      </c>
      <c r="H36">
        <f t="shared" si="6"/>
        <v>6.6971563135509449E-5</v>
      </c>
      <c r="I36">
        <f t="shared" si="7"/>
        <v>-2.5328436022934526</v>
      </c>
      <c r="J36">
        <f t="shared" si="8"/>
        <v>1.9719588174740066E-2</v>
      </c>
      <c r="K36">
        <f t="shared" si="9"/>
        <v>1.3544009926591549E-4</v>
      </c>
      <c r="L36">
        <f t="shared" si="13"/>
        <v>85.000015000000005</v>
      </c>
      <c r="M36">
        <f t="shared" si="10"/>
        <v>1.7845652115781929E-2</v>
      </c>
      <c r="N36">
        <f t="shared" si="11"/>
        <v>1.1487369950713422E-5</v>
      </c>
      <c r="P36">
        <f t="shared" si="12"/>
        <v>1.5084999999999999E-3</v>
      </c>
    </row>
    <row r="37" spans="2:16" x14ac:dyDescent="0.2">
      <c r="B37">
        <f t="shared" si="0"/>
        <v>16</v>
      </c>
      <c r="C37">
        <f t="shared" si="1"/>
        <v>16.084000000000003</v>
      </c>
      <c r="D37">
        <f t="shared" si="2"/>
        <v>9.5386805862978097E-3</v>
      </c>
      <c r="E37">
        <f t="shared" si="3"/>
        <v>1.2702782531359702E-4</v>
      </c>
      <c r="F37">
        <f t="shared" si="4"/>
        <v>1600.0083999999999</v>
      </c>
      <c r="G37">
        <f t="shared" si="5"/>
        <v>2.938677983213922E-2</v>
      </c>
      <c r="H37">
        <f t="shared" si="6"/>
        <v>6.2643558832675694E-5</v>
      </c>
      <c r="I37">
        <f t="shared" si="7"/>
        <v>-2.39468849671381</v>
      </c>
      <c r="J37">
        <f t="shared" si="8"/>
        <v>1.9855009563580772E-2</v>
      </c>
      <c r="K37">
        <f t="shared" si="9"/>
        <v>1.3542138884070631E-4</v>
      </c>
      <c r="L37">
        <f t="shared" si="13"/>
        <v>84.000016000000002</v>
      </c>
      <c r="M37">
        <f t="shared" si="10"/>
        <v>1.785727529718395E-2</v>
      </c>
      <c r="N37">
        <f t="shared" si="11"/>
        <v>1.1623181402020677E-5</v>
      </c>
      <c r="P37">
        <f t="shared" si="12"/>
        <v>1.6084000000000003E-3</v>
      </c>
    </row>
    <row r="38" spans="2:16" x14ac:dyDescent="0.2">
      <c r="B38">
        <f t="shared" si="0"/>
        <v>17</v>
      </c>
      <c r="C38">
        <f t="shared" si="1"/>
        <v>17.083000000000002</v>
      </c>
      <c r="D38">
        <f t="shared" si="2"/>
        <v>9.6580371279555433E-3</v>
      </c>
      <c r="E38">
        <f t="shared" si="3"/>
        <v>1.1935654165773357E-4</v>
      </c>
      <c r="F38">
        <f t="shared" si="4"/>
        <v>1700.0083</v>
      </c>
      <c r="G38">
        <f t="shared" ref="G38:G53" si="14">1-GAMMADIST(1/$C$6^2/F38,$B$3,$B$4,1)</f>
        <v>2.9445620751089141E-2</v>
      </c>
      <c r="H38">
        <f t="shared" si="6"/>
        <v>5.8840918949920606E-5</v>
      </c>
      <c r="I38">
        <f t="shared" si="7"/>
        <v>-2.256533391134167</v>
      </c>
      <c r="J38">
        <f t="shared" ref="J38:J53" si="15">1-GAMMADIST(EXP(-I38)/$C$6^2,$B$3,$B$4,1)</f>
        <v>1.9990412244578204E-2</v>
      </c>
      <c r="K38">
        <f t="shared" si="9"/>
        <v>1.354026809974318E-4</v>
      </c>
      <c r="L38">
        <f t="shared" si="13"/>
        <v>83.000017</v>
      </c>
      <c r="M38">
        <f t="shared" ref="M38:M53" si="16">1-GAMMADIST(L38/$C$6^2,$B$3,$B$4,1)</f>
        <v>1.7869037541471511E-2</v>
      </c>
      <c r="N38">
        <f t="shared" si="11"/>
        <v>1.1762244287560897E-5</v>
      </c>
      <c r="P38">
        <f t="shared" ref="P38:P53" si="17">C38/($C$6)</f>
        <v>1.7083000000000003E-3</v>
      </c>
    </row>
    <row r="39" spans="2:16" x14ac:dyDescent="0.2">
      <c r="B39">
        <f t="shared" si="0"/>
        <v>18</v>
      </c>
      <c r="C39">
        <f t="shared" si="1"/>
        <v>18.082000000000001</v>
      </c>
      <c r="D39">
        <f t="shared" si="2"/>
        <v>9.7705955978224512E-3</v>
      </c>
      <c r="E39">
        <f t="shared" si="3"/>
        <v>1.1255846986690798E-4</v>
      </c>
      <c r="F39">
        <f t="shared" si="4"/>
        <v>1800.0082</v>
      </c>
      <c r="G39">
        <f t="shared" si="14"/>
        <v>2.9501094197386224E-2</v>
      </c>
      <c r="H39">
        <f t="shared" si="6"/>
        <v>5.5473446297082951E-5</v>
      </c>
      <c r="I39">
        <f t="shared" si="7"/>
        <v>-2.1183782855545243</v>
      </c>
      <c r="J39">
        <f t="shared" si="15"/>
        <v>2.0125796220313852E-2</v>
      </c>
      <c r="K39">
        <f t="shared" si="9"/>
        <v>1.3538397573564787E-4</v>
      </c>
      <c r="L39">
        <f t="shared" si="13"/>
        <v>82.000017999999997</v>
      </c>
      <c r="M39">
        <f t="shared" si="16"/>
        <v>1.7880942218278517E-2</v>
      </c>
      <c r="N39">
        <f t="shared" si="11"/>
        <v>1.1904676807006354E-5</v>
      </c>
      <c r="P39">
        <f t="shared" si="17"/>
        <v>1.8082E-3</v>
      </c>
    </row>
    <row r="40" spans="2:16" x14ac:dyDescent="0.2">
      <c r="B40">
        <f t="shared" si="0"/>
        <v>19</v>
      </c>
      <c r="C40">
        <f t="shared" si="1"/>
        <v>19.081000000000003</v>
      </c>
      <c r="D40">
        <f t="shared" si="2"/>
        <v>9.8770881512519892E-3</v>
      </c>
      <c r="E40">
        <f t="shared" si="3"/>
        <v>1.0649255342953801E-4</v>
      </c>
      <c r="F40">
        <f t="shared" si="4"/>
        <v>1900.0081</v>
      </c>
      <c r="G40">
        <f t="shared" si="14"/>
        <v>2.9553564674226873E-2</v>
      </c>
      <c r="H40">
        <f t="shared" si="6"/>
        <v>5.2470476840649205E-5</v>
      </c>
      <c r="I40">
        <f t="shared" si="7"/>
        <v>-1.9802231799748817</v>
      </c>
      <c r="J40">
        <f t="shared" si="15"/>
        <v>2.026116149336965E-2</v>
      </c>
      <c r="K40">
        <f t="shared" si="9"/>
        <v>1.353652730557986E-4</v>
      </c>
      <c r="L40">
        <f t="shared" si="13"/>
        <v>81.000018999999995</v>
      </c>
      <c r="M40">
        <f t="shared" si="16"/>
        <v>1.7892992821237907E-2</v>
      </c>
      <c r="N40">
        <f t="shared" si="11"/>
        <v>1.2050602959390311E-5</v>
      </c>
      <c r="P40">
        <f t="shared" si="17"/>
        <v>1.9081000000000002E-3</v>
      </c>
    </row>
    <row r="41" spans="2:16" x14ac:dyDescent="0.2">
      <c r="B41">
        <f t="shared" si="0"/>
        <v>20</v>
      </c>
      <c r="C41">
        <f t="shared" si="1"/>
        <v>20.080000000000002</v>
      </c>
      <c r="D41">
        <f t="shared" si="2"/>
        <v>9.9781347176566282E-3</v>
      </c>
      <c r="E41">
        <f t="shared" si="3"/>
        <v>1.0104656640463894E-4</v>
      </c>
      <c r="F41">
        <f t="shared" si="4"/>
        <v>2000.0079999999998</v>
      </c>
      <c r="G41">
        <f t="shared" si="14"/>
        <v>2.960334053695346E-2</v>
      </c>
      <c r="H41">
        <f t="shared" si="6"/>
        <v>4.9775862726586517E-5</v>
      </c>
      <c r="I41">
        <f t="shared" si="7"/>
        <v>-1.8420680743952387</v>
      </c>
      <c r="J41">
        <f t="shared" si="15"/>
        <v>2.0396508066327201E-2</v>
      </c>
      <c r="K41">
        <f t="shared" si="9"/>
        <v>1.3534657295755093E-4</v>
      </c>
      <c r="L41">
        <f t="shared" si="13"/>
        <v>80.000020000000006</v>
      </c>
      <c r="M41">
        <f t="shared" si="16"/>
        <v>1.7905192974142947E-2</v>
      </c>
      <c r="N41">
        <f t="shared" si="11"/>
        <v>1.2200152905039729E-5</v>
      </c>
      <c r="P41">
        <f t="shared" si="17"/>
        <v>2.0080000000000002E-3</v>
      </c>
    </row>
    <row r="42" spans="2:16" x14ac:dyDescent="0.2">
      <c r="B42">
        <f t="shared" si="0"/>
        <v>21</v>
      </c>
      <c r="C42">
        <f t="shared" si="1"/>
        <v>21.079000000000001</v>
      </c>
      <c r="D42">
        <f t="shared" si="2"/>
        <v>1.0074264822628631E-2</v>
      </c>
      <c r="E42">
        <f t="shared" si="3"/>
        <v>9.6130104972003139E-5</v>
      </c>
      <c r="F42">
        <f t="shared" si="4"/>
        <v>2100.0079000000005</v>
      </c>
      <c r="G42">
        <f t="shared" si="14"/>
        <v>2.965068496325729E-2</v>
      </c>
      <c r="H42">
        <f t="shared" si="6"/>
        <v>4.7344426303830289E-5</v>
      </c>
      <c r="I42">
        <f t="shared" si="7"/>
        <v>-1.7039129688155961</v>
      </c>
      <c r="J42">
        <f t="shared" si="15"/>
        <v>2.0531835941768106E-2</v>
      </c>
      <c r="K42">
        <f t="shared" si="9"/>
        <v>1.3532787544090485E-4</v>
      </c>
      <c r="L42">
        <f t="shared" si="13"/>
        <v>79.000021000000004</v>
      </c>
      <c r="M42">
        <f t="shared" si="16"/>
        <v>1.7917546437493659E-2</v>
      </c>
      <c r="N42">
        <f t="shared" si="11"/>
        <v>1.2353463350711635E-5</v>
      </c>
      <c r="P42">
        <f t="shared" si="17"/>
        <v>2.1079000000000002E-3</v>
      </c>
    </row>
    <row r="43" spans="2:16" x14ac:dyDescent="0.2">
      <c r="B43">
        <f t="shared" si="0"/>
        <v>22</v>
      </c>
      <c r="C43">
        <f t="shared" si="1"/>
        <v>22.078000000000003</v>
      </c>
      <c r="D43">
        <f t="shared" si="2"/>
        <v>1.0165934351459405E-2</v>
      </c>
      <c r="E43">
        <f t="shared" si="3"/>
        <v>9.1669528830773395E-5</v>
      </c>
      <c r="F43">
        <f t="shared" si="4"/>
        <v>2200.0078000000003</v>
      </c>
      <c r="G43">
        <f t="shared" si="14"/>
        <v>2.969582436858631E-2</v>
      </c>
      <c r="H43">
        <f t="shared" si="6"/>
        <v>4.5139405329019944E-5</v>
      </c>
      <c r="I43">
        <f t="shared" si="7"/>
        <v>-1.5657578632359535</v>
      </c>
      <c r="J43">
        <f t="shared" si="15"/>
        <v>2.0667145122273745E-2</v>
      </c>
      <c r="K43">
        <f t="shared" si="9"/>
        <v>1.3530918050563834E-4</v>
      </c>
      <c r="L43">
        <f t="shared" si="13"/>
        <v>78.000022000000001</v>
      </c>
      <c r="M43">
        <f t="shared" si="16"/>
        <v>1.793005711546225E-2</v>
      </c>
      <c r="N43">
        <f t="shared" si="11"/>
        <v>1.2510677968591288E-5</v>
      </c>
      <c r="P43">
        <f t="shared" si="17"/>
        <v>2.2078000000000002E-3</v>
      </c>
    </row>
    <row r="44" spans="2:16" x14ac:dyDescent="0.2">
      <c r="B44">
        <f t="shared" si="0"/>
        <v>23</v>
      </c>
      <c r="C44">
        <f t="shared" si="1"/>
        <v>23.077000000000005</v>
      </c>
      <c r="D44">
        <f t="shared" si="2"/>
        <v>1.0253538599003131E-2</v>
      </c>
      <c r="E44">
        <f t="shared" si="3"/>
        <v>8.7604247543726643E-5</v>
      </c>
      <c r="F44">
        <f t="shared" si="4"/>
        <v>2300.0077000000001</v>
      </c>
      <c r="G44">
        <f t="shared" si="14"/>
        <v>2.9738954949045993E-2</v>
      </c>
      <c r="H44">
        <f t="shared" si="6"/>
        <v>4.3130580459682655E-5</v>
      </c>
      <c r="I44">
        <f t="shared" si="7"/>
        <v>-1.4276027576563108</v>
      </c>
      <c r="J44">
        <f t="shared" si="15"/>
        <v>2.0802435610425607E-2</v>
      </c>
      <c r="K44">
        <f t="shared" si="9"/>
        <v>1.352904881518624E-4</v>
      </c>
      <c r="L44">
        <f t="shared" si="13"/>
        <v>77.000022999999999</v>
      </c>
      <c r="M44">
        <f t="shared" si="16"/>
        <v>1.7942729063307183E-2</v>
      </c>
      <c r="N44">
        <f t="shared" si="11"/>
        <v>1.2671947844933307E-5</v>
      </c>
      <c r="P44">
        <f t="shared" si="17"/>
        <v>2.3077000000000006E-3</v>
      </c>
    </row>
    <row r="45" spans="2:16" x14ac:dyDescent="0.2">
      <c r="B45">
        <f t="shared" si="0"/>
        <v>24</v>
      </c>
      <c r="C45">
        <f t="shared" si="1"/>
        <v>24.076000000000004</v>
      </c>
      <c r="D45">
        <f t="shared" si="2"/>
        <v>1.0337422551305542E-2</v>
      </c>
      <c r="E45">
        <f t="shared" si="3"/>
        <v>8.3883952302410414E-5</v>
      </c>
      <c r="F45">
        <f t="shared" si="4"/>
        <v>2400.0076000000004</v>
      </c>
      <c r="G45">
        <f t="shared" si="14"/>
        <v>2.978024783053046E-2</v>
      </c>
      <c r="H45">
        <f t="shared" si="6"/>
        <v>4.1292881484467081E-5</v>
      </c>
      <c r="I45">
        <f t="shared" si="7"/>
        <v>-1.2894476520766678</v>
      </c>
      <c r="J45">
        <f t="shared" si="15"/>
        <v>2.0937707408804629E-2</v>
      </c>
      <c r="K45">
        <f t="shared" si="9"/>
        <v>1.3527179837902192E-4</v>
      </c>
      <c r="L45">
        <f t="shared" si="13"/>
        <v>76.000023999999996</v>
      </c>
      <c r="M45">
        <f t="shared" si="16"/>
        <v>1.7955566495270969E-2</v>
      </c>
      <c r="N45">
        <f t="shared" si="11"/>
        <v>1.2837431963785839E-5</v>
      </c>
      <c r="P45">
        <f t="shared" si="17"/>
        <v>2.4076000000000002E-3</v>
      </c>
    </row>
    <row r="46" spans="2:16" x14ac:dyDescent="0.2">
      <c r="B46">
        <f t="shared" si="0"/>
        <v>25</v>
      </c>
      <c r="C46">
        <f t="shared" si="1"/>
        <v>25.075000000000003</v>
      </c>
      <c r="D46">
        <f t="shared" si="2"/>
        <v>1.0417889075031272E-2</v>
      </c>
      <c r="E46">
        <f t="shared" si="3"/>
        <v>8.046652372573071E-5</v>
      </c>
      <c r="F46">
        <f t="shared" si="4"/>
        <v>2500.0075000000002</v>
      </c>
      <c r="G46">
        <f t="shared" si="14"/>
        <v>2.9819853165847565E-2</v>
      </c>
      <c r="H46">
        <f t="shared" si="6"/>
        <v>3.9605335317105528E-5</v>
      </c>
      <c r="I46">
        <f t="shared" si="7"/>
        <v>-1.1512925464970252</v>
      </c>
      <c r="J46">
        <f t="shared" si="15"/>
        <v>2.1072960519991746E-2</v>
      </c>
      <c r="K46">
        <f t="shared" si="9"/>
        <v>1.3525311118711691E-4</v>
      </c>
      <c r="L46">
        <f t="shared" si="13"/>
        <v>75.000024999999994</v>
      </c>
      <c r="M46">
        <f t="shared" si="16"/>
        <v>1.7968573793001985E-2</v>
      </c>
      <c r="N46">
        <f t="shared" si="11"/>
        <v>1.3007297731015832E-5</v>
      </c>
      <c r="P46">
        <f t="shared" si="17"/>
        <v>2.5075000000000002E-3</v>
      </c>
    </row>
    <row r="47" spans="2:16" x14ac:dyDescent="0.2">
      <c r="B47">
        <f t="shared" si="0"/>
        <v>26</v>
      </c>
      <c r="C47">
        <f t="shared" si="1"/>
        <v>26.074000000000002</v>
      </c>
      <c r="D47">
        <f t="shared" si="2"/>
        <v>1.0495205505627103E-2</v>
      </c>
      <c r="E47">
        <f t="shared" si="3"/>
        <v>7.731643059583071E-5</v>
      </c>
      <c r="F47">
        <f t="shared" si="4"/>
        <v>2600.0074</v>
      </c>
      <c r="G47">
        <f t="shared" si="14"/>
        <v>2.9857903427654486E-2</v>
      </c>
      <c r="H47">
        <f t="shared" si="6"/>
        <v>3.8050261806921171E-5</v>
      </c>
      <c r="I47">
        <f t="shared" si="7"/>
        <v>-1.0131374409173826</v>
      </c>
      <c r="J47">
        <f t="shared" si="15"/>
        <v>2.1208194946567671E-2</v>
      </c>
      <c r="K47">
        <f t="shared" si="9"/>
        <v>1.3523442657592533E-4</v>
      </c>
      <c r="L47">
        <f t="shared" si="13"/>
        <v>74.000026000000005</v>
      </c>
      <c r="M47">
        <f t="shared" si="16"/>
        <v>1.7981755514541065E-2</v>
      </c>
      <c r="N47">
        <f t="shared" si="11"/>
        <v>1.3181721539079483E-5</v>
      </c>
      <c r="P47">
        <f t="shared" si="17"/>
        <v>2.6074000000000002E-3</v>
      </c>
    </row>
    <row r="48" spans="2:16" x14ac:dyDescent="0.2">
      <c r="B48">
        <f t="shared" si="0"/>
        <v>27</v>
      </c>
      <c r="C48">
        <f t="shared" si="1"/>
        <v>27.073000000000004</v>
      </c>
      <c r="D48">
        <f t="shared" si="2"/>
        <v>1.056960899581294E-2</v>
      </c>
      <c r="E48">
        <f t="shared" si="3"/>
        <v>7.4403490185837029E-5</v>
      </c>
      <c r="F48">
        <f t="shared" si="4"/>
        <v>2700.0073000000002</v>
      </c>
      <c r="G48">
        <f t="shared" si="14"/>
        <v>2.9894516079484124E-2</v>
      </c>
      <c r="H48">
        <f t="shared" si="6"/>
        <v>3.6612651829637244E-5</v>
      </c>
      <c r="I48">
        <f t="shared" si="7"/>
        <v>-0.8749823353377395</v>
      </c>
      <c r="J48">
        <f t="shared" si="15"/>
        <v>2.1343410691112674E-2</v>
      </c>
      <c r="K48">
        <f t="shared" si="9"/>
        <v>1.3521574454500307E-4</v>
      </c>
      <c r="L48">
        <f t="shared" si="13"/>
        <v>73.000027000000003</v>
      </c>
      <c r="M48">
        <f t="shared" si="16"/>
        <v>1.7995116403919154E-2</v>
      </c>
      <c r="N48">
        <f t="shared" si="11"/>
        <v>1.3360889378088991E-5</v>
      </c>
      <c r="P48">
        <f t="shared" si="17"/>
        <v>2.7073000000000006E-3</v>
      </c>
    </row>
    <row r="49" spans="2:16" x14ac:dyDescent="0.2">
      <c r="B49">
        <f t="shared" si="0"/>
        <v>28</v>
      </c>
      <c r="C49">
        <f t="shared" si="1"/>
        <v>28.072000000000003</v>
      </c>
      <c r="D49">
        <f t="shared" si="2"/>
        <v>1.0641310894176748E-2</v>
      </c>
      <c r="E49">
        <f t="shared" si="3"/>
        <v>7.1701898363807359E-5</v>
      </c>
      <c r="F49">
        <f t="shared" si="4"/>
        <v>2800.0072</v>
      </c>
      <c r="G49">
        <f t="shared" si="14"/>
        <v>2.9929795760689992E-2</v>
      </c>
      <c r="H49">
        <f t="shared" si="6"/>
        <v>3.5279681205868663E-5</v>
      </c>
      <c r="I49">
        <f t="shared" si="7"/>
        <v>-0.73682722975809689</v>
      </c>
      <c r="J49">
        <f t="shared" si="15"/>
        <v>2.1478607756207246E-2</v>
      </c>
      <c r="K49">
        <f t="shared" si="9"/>
        <v>1.3519706509457219E-4</v>
      </c>
      <c r="L49">
        <f t="shared" si="13"/>
        <v>72.000028</v>
      </c>
      <c r="M49">
        <f t="shared" si="16"/>
        <v>1.8008661401417214E-2</v>
      </c>
      <c r="N49">
        <f t="shared" si="11"/>
        <v>1.3544997498060596E-5</v>
      </c>
      <c r="P49">
        <f t="shared" si="17"/>
        <v>2.8072000000000001E-3</v>
      </c>
    </row>
    <row r="50" spans="2:16" x14ac:dyDescent="0.2">
      <c r="B50">
        <f t="shared" si="0"/>
        <v>29</v>
      </c>
      <c r="C50">
        <f t="shared" si="1"/>
        <v>29.071000000000005</v>
      </c>
      <c r="D50">
        <f t="shared" si="2"/>
        <v>1.0710500357550945E-2</v>
      </c>
      <c r="E50">
        <f t="shared" si="3"/>
        <v>6.9189463374197402E-5</v>
      </c>
      <c r="F50">
        <f t="shared" si="4"/>
        <v>2900.0071000000003</v>
      </c>
      <c r="G50">
        <f t="shared" si="14"/>
        <v>2.9963836087738449E-2</v>
      </c>
      <c r="H50">
        <f t="shared" si="6"/>
        <v>3.4040327048456831E-5</v>
      </c>
      <c r="I50">
        <f t="shared" si="7"/>
        <v>-0.59867212417845383</v>
      </c>
      <c r="J50">
        <f t="shared" si="15"/>
        <v>2.1613786144430991E-2</v>
      </c>
      <c r="K50">
        <f t="shared" si="9"/>
        <v>1.3517838822374451E-4</v>
      </c>
      <c r="L50">
        <f t="shared" si="13"/>
        <v>71.000028999999998</v>
      </c>
      <c r="M50">
        <f t="shared" si="16"/>
        <v>1.8022395654542889E-2</v>
      </c>
      <c r="N50">
        <f t="shared" si="11"/>
        <v>1.3734253125674556E-5</v>
      </c>
      <c r="P50">
        <f t="shared" si="17"/>
        <v>2.9071000000000006E-3</v>
      </c>
    </row>
    <row r="51" spans="2:16" x14ac:dyDescent="0.2">
      <c r="B51">
        <f t="shared" si="0"/>
        <v>30</v>
      </c>
      <c r="C51">
        <f t="shared" si="1"/>
        <v>30.07</v>
      </c>
      <c r="D51">
        <f t="shared" si="2"/>
        <v>1.077734735263447E-2</v>
      </c>
      <c r="E51">
        <f t="shared" si="3"/>
        <v>6.6846995083524874E-5</v>
      </c>
      <c r="F51">
        <f t="shared" si="4"/>
        <v>3000.0070000000005</v>
      </c>
      <c r="G51">
        <f t="shared" si="14"/>
        <v>2.999672114994989E-2</v>
      </c>
      <c r="H51">
        <f t="shared" si="6"/>
        <v>3.2885062211440719E-5</v>
      </c>
      <c r="I51">
        <f t="shared" si="7"/>
        <v>-0.46051701859881167</v>
      </c>
      <c r="J51">
        <f t="shared" si="15"/>
        <v>2.1748945858363622E-2</v>
      </c>
      <c r="K51">
        <f t="shared" si="9"/>
        <v>1.3515971393263104E-4</v>
      </c>
      <c r="L51">
        <f t="shared" si="13"/>
        <v>70.00003000000001</v>
      </c>
      <c r="M51">
        <f t="shared" si="16"/>
        <v>1.803632452978654E-2</v>
      </c>
      <c r="N51">
        <f t="shared" si="11"/>
        <v>1.3928875243651717E-5</v>
      </c>
      <c r="P51">
        <f t="shared" si="17"/>
        <v>3.0070000000000001E-3</v>
      </c>
    </row>
    <row r="52" spans="2:16" x14ac:dyDescent="0.2">
      <c r="B52">
        <f t="shared" si="0"/>
        <v>31</v>
      </c>
      <c r="C52">
        <f t="shared" si="1"/>
        <v>31.069000000000003</v>
      </c>
      <c r="D52">
        <f t="shared" si="2"/>
        <v>1.0842005166722846E-2</v>
      </c>
      <c r="E52">
        <f t="shared" si="3"/>
        <v>6.4657814088375787E-5</v>
      </c>
      <c r="F52">
        <f t="shared" si="4"/>
        <v>3100.0069000000003</v>
      </c>
      <c r="G52">
        <f t="shared" si="14"/>
        <v>3.0028526759848573E-2</v>
      </c>
      <c r="H52">
        <f t="shared" si="6"/>
        <v>3.1805609898682974E-5</v>
      </c>
      <c r="I52">
        <f t="shared" si="7"/>
        <v>-0.32236191301916861</v>
      </c>
      <c r="J52">
        <f t="shared" si="15"/>
        <v>2.1884086900584521E-2</v>
      </c>
      <c r="K52">
        <f t="shared" si="9"/>
        <v>1.3514104222089873E-4</v>
      </c>
      <c r="L52">
        <f t="shared" si="13"/>
        <v>69.000031000000007</v>
      </c>
      <c r="M52">
        <f t="shared" si="16"/>
        <v>1.805045362522173E-2</v>
      </c>
      <c r="N52">
        <f t="shared" si="11"/>
        <v>1.4129095435189143E-5</v>
      </c>
      <c r="P52">
        <f t="shared" si="17"/>
        <v>3.1069000000000001E-3</v>
      </c>
    </row>
    <row r="53" spans="2:16" x14ac:dyDescent="0.2">
      <c r="B53">
        <f t="shared" si="0"/>
        <v>32</v>
      </c>
      <c r="C53">
        <f t="shared" si="1"/>
        <v>32.068000000000005</v>
      </c>
      <c r="D53">
        <f t="shared" ref="D53:D84" si="18">1-GAMMADIST(1/C53^2,$B$3,$B$4,1)</f>
        <v>1.0904612520835633E-2</v>
      </c>
      <c r="E53">
        <f t="shared" si="3"/>
        <v>6.260735411278695E-5</v>
      </c>
      <c r="F53">
        <f t="shared" si="4"/>
        <v>3200.0068000000001</v>
      </c>
      <c r="G53">
        <f t="shared" si="14"/>
        <v>3.0059321504899539E-2</v>
      </c>
      <c r="H53">
        <f t="shared" si="6"/>
        <v>3.0794745050966021E-5</v>
      </c>
      <c r="I53">
        <f t="shared" si="7"/>
        <v>-0.18420680743952644</v>
      </c>
      <c r="J53">
        <f t="shared" si="15"/>
        <v>2.2019209273672735E-2</v>
      </c>
      <c r="K53">
        <f t="shared" si="9"/>
        <v>1.3512237308821451E-4</v>
      </c>
      <c r="L53">
        <f t="shared" si="13"/>
        <v>68.000032000000004</v>
      </c>
      <c r="M53">
        <f t="shared" si="16"/>
        <v>1.806478878402662E-2</v>
      </c>
      <c r="N53">
        <f t="shared" si="11"/>
        <v>1.4335158804890114E-5</v>
      </c>
      <c r="P53">
        <f t="shared" si="17"/>
        <v>3.2068000000000005E-3</v>
      </c>
    </row>
    <row r="54" spans="2:16" x14ac:dyDescent="0.2">
      <c r="B54">
        <f t="shared" ref="B54:B85" si="19">B53+1</f>
        <v>33</v>
      </c>
      <c r="C54">
        <f t="shared" ref="C54:C85" si="20">C$21+(C$122-C$21)*B54/100</f>
        <v>33.067000000000007</v>
      </c>
      <c r="D54">
        <f t="shared" si="18"/>
        <v>1.0965295358480787E-2</v>
      </c>
      <c r="E54">
        <f t="shared" ref="E54:E85" si="21">-D53+D54</f>
        <v>6.0682837645154031E-5</v>
      </c>
      <c r="F54">
        <f t="shared" ref="F54:F85" si="22">F$21+(F$122-F$21)*B54/100</f>
        <v>3300.0066999999999</v>
      </c>
      <c r="G54">
        <f t="shared" ref="G54:G69" si="23">1-GAMMADIST(1/$C$6^2/F54,$B$3,$B$4,1)</f>
        <v>3.0089167637326497E-2</v>
      </c>
      <c r="H54">
        <f t="shared" ref="H54:H85" si="24">-G53+G54</f>
        <v>2.9846132426958327E-5</v>
      </c>
      <c r="I54">
        <f t="shared" ref="I54:I85" si="25">I$21+(I$122-I$21)*B54/100</f>
        <v>-4.6051701859883387E-2</v>
      </c>
      <c r="J54">
        <f t="shared" ref="J54:J69" si="26">1-GAMMADIST(EXP(-I54)/$C$6^2,$B$3,$B$4,1)</f>
        <v>2.2154312980206869E-2</v>
      </c>
      <c r="K54">
        <f t="shared" ref="K54:K85" si="27">-J53+J54</f>
        <v>1.3510370653413428E-4</v>
      </c>
      <c r="L54">
        <f t="shared" si="13"/>
        <v>67.000033000000002</v>
      </c>
      <c r="M54">
        <f t="shared" ref="M54:M69" si="28">1-GAMMADIST(L54/$C$6^2,$B$3,$B$4,1)</f>
        <v>1.8079336109005473E-2</v>
      </c>
      <c r="N54">
        <f t="shared" ref="N54:N85" si="29">-M53+M54</f>
        <v>1.4547324978853027E-5</v>
      </c>
      <c r="P54">
        <f t="shared" ref="P54:P69" si="30">C54/($C$6)</f>
        <v>3.3067000000000005E-3</v>
      </c>
    </row>
    <row r="55" spans="2:16" x14ac:dyDescent="0.2">
      <c r="B55">
        <f t="shared" si="19"/>
        <v>34</v>
      </c>
      <c r="C55">
        <f t="shared" si="20"/>
        <v>34.066000000000003</v>
      </c>
      <c r="D55">
        <f t="shared" si="18"/>
        <v>1.1024168368022558E-2</v>
      </c>
      <c r="E55">
        <f t="shared" si="21"/>
        <v>5.8873009541771104E-5</v>
      </c>
      <c r="F55">
        <f t="shared" si="22"/>
        <v>3400.0066000000002</v>
      </c>
      <c r="G55">
        <f t="shared" si="23"/>
        <v>3.0118121831033795E-2</v>
      </c>
      <c r="H55">
        <f t="shared" si="24"/>
        <v>2.8954193707297904E-5</v>
      </c>
      <c r="I55">
        <f t="shared" si="25"/>
        <v>9.2103403719759669E-2</v>
      </c>
      <c r="J55">
        <f t="shared" si="26"/>
        <v>2.2289398022765528E-2</v>
      </c>
      <c r="K55">
        <f t="shared" si="27"/>
        <v>1.3508504255865805E-4</v>
      </c>
      <c r="L55">
        <f t="shared" ref="L55:L86" si="31">L$21+(L$122-L$21)*B55/100</f>
        <v>66.000033999999999</v>
      </c>
      <c r="M55">
        <f t="shared" si="28"/>
        <v>1.8094101978203603E-2</v>
      </c>
      <c r="N55">
        <f t="shared" si="29"/>
        <v>1.4765869198130055E-5</v>
      </c>
      <c r="P55">
        <f t="shared" si="30"/>
        <v>3.4066000000000001E-3</v>
      </c>
    </row>
    <row r="56" spans="2:16" x14ac:dyDescent="0.2">
      <c r="B56">
        <f t="shared" si="19"/>
        <v>35</v>
      </c>
      <c r="C56">
        <f t="shared" si="20"/>
        <v>35.065000000000005</v>
      </c>
      <c r="D56">
        <f t="shared" si="18"/>
        <v>1.1081336284886945E-2</v>
      </c>
      <c r="E56">
        <f t="shared" si="21"/>
        <v>5.7167916864386825E-5</v>
      </c>
      <c r="F56">
        <f t="shared" si="22"/>
        <v>3500.0065</v>
      </c>
      <c r="G56">
        <f t="shared" si="23"/>
        <v>3.014623582875875E-2</v>
      </c>
      <c r="H56">
        <f t="shared" si="24"/>
        <v>2.8113997724954487E-5</v>
      </c>
      <c r="I56">
        <f t="shared" si="25"/>
        <v>0.23025850929940184</v>
      </c>
      <c r="J56">
        <f t="shared" si="26"/>
        <v>2.2424464403926647E-2</v>
      </c>
      <c r="K56">
        <f t="shared" si="27"/>
        <v>1.3506638116111969E-4</v>
      </c>
      <c r="L56">
        <f t="shared" si="31"/>
        <v>65.000034999999997</v>
      </c>
      <c r="M56">
        <f t="shared" si="28"/>
        <v>1.8109093061712267E-2</v>
      </c>
      <c r="N56">
        <f t="shared" si="29"/>
        <v>1.4991083508664182E-5</v>
      </c>
      <c r="P56">
        <f t="shared" si="30"/>
        <v>3.5065000000000005E-3</v>
      </c>
    </row>
    <row r="57" spans="2:16" x14ac:dyDescent="0.2">
      <c r="B57">
        <f t="shared" si="19"/>
        <v>36</v>
      </c>
      <c r="C57">
        <f t="shared" si="20"/>
        <v>36.064</v>
      </c>
      <c r="D57">
        <f t="shared" si="18"/>
        <v>1.1136895010737335E-2</v>
      </c>
      <c r="E57">
        <f t="shared" si="21"/>
        <v>5.55587258503909E-5</v>
      </c>
      <c r="F57">
        <f t="shared" si="22"/>
        <v>3600.0064000000002</v>
      </c>
      <c r="G57">
        <f t="shared" si="23"/>
        <v>3.0173556998021156E-2</v>
      </c>
      <c r="H57">
        <f t="shared" si="24"/>
        <v>2.7321169262406464E-5</v>
      </c>
      <c r="I57">
        <f t="shared" si="25"/>
        <v>0.36841361487904489</v>
      </c>
      <c r="J57">
        <f t="shared" si="26"/>
        <v>2.2559512126268055E-2</v>
      </c>
      <c r="K57">
        <f t="shared" si="27"/>
        <v>1.3504772234140816E-4</v>
      </c>
      <c r="L57">
        <f t="shared" si="31"/>
        <v>64.000035999999994</v>
      </c>
      <c r="M57">
        <f t="shared" si="28"/>
        <v>1.8124316339777846E-2</v>
      </c>
      <c r="N57">
        <f t="shared" si="29"/>
        <v>1.5223278065579215E-5</v>
      </c>
      <c r="P57">
        <f t="shared" si="30"/>
        <v>3.6064000000000001E-3</v>
      </c>
    </row>
    <row r="58" spans="2:16" x14ac:dyDescent="0.2">
      <c r="B58">
        <f t="shared" si="19"/>
        <v>37</v>
      </c>
      <c r="C58">
        <f t="shared" si="20"/>
        <v>37.063000000000002</v>
      </c>
      <c r="D58">
        <f t="shared" si="18"/>
        <v>1.1190932579645763E-2</v>
      </c>
      <c r="E58">
        <f t="shared" si="21"/>
        <v>5.4037568908427147E-5</v>
      </c>
      <c r="F58">
        <f t="shared" si="22"/>
        <v>3700.0063000000005</v>
      </c>
      <c r="G58">
        <f t="shared" si="23"/>
        <v>3.020012881086942E-2</v>
      </c>
      <c r="H58">
        <f t="shared" si="24"/>
        <v>2.6571812848263932E-5</v>
      </c>
      <c r="I58">
        <f t="shared" si="25"/>
        <v>0.50656872045868795</v>
      </c>
      <c r="J58">
        <f t="shared" si="26"/>
        <v>2.2694541192367135E-2</v>
      </c>
      <c r="K58">
        <f t="shared" si="27"/>
        <v>1.3502906609907939E-4</v>
      </c>
      <c r="L58">
        <f t="shared" si="31"/>
        <v>63.000036999999999</v>
      </c>
      <c r="M58">
        <f t="shared" si="28"/>
        <v>1.8139779122335442E-2</v>
      </c>
      <c r="N58">
        <f t="shared" si="29"/>
        <v>1.5462782557595922E-5</v>
      </c>
      <c r="P58">
        <f t="shared" si="30"/>
        <v>3.7063E-3</v>
      </c>
    </row>
    <row r="59" spans="2:16" x14ac:dyDescent="0.2">
      <c r="B59">
        <f t="shared" si="19"/>
        <v>38</v>
      </c>
      <c r="C59">
        <f t="shared" si="20"/>
        <v>38.062000000000005</v>
      </c>
      <c r="D59">
        <f t="shared" si="18"/>
        <v>1.1243529995694113E-2</v>
      </c>
      <c r="E59">
        <f t="shared" si="21"/>
        <v>5.2597416048349999E-5</v>
      </c>
      <c r="F59">
        <f t="shared" si="22"/>
        <v>3800.0062000000003</v>
      </c>
      <c r="G59">
        <f t="shared" si="23"/>
        <v>3.0225991259625107E-2</v>
      </c>
      <c r="H59">
        <f t="shared" si="24"/>
        <v>2.5862448755686884E-5</v>
      </c>
      <c r="I59">
        <f t="shared" si="25"/>
        <v>0.64472382603833012</v>
      </c>
      <c r="J59">
        <f t="shared" si="26"/>
        <v>2.2829551604800935E-2</v>
      </c>
      <c r="K59">
        <f t="shared" si="27"/>
        <v>1.350104124338003E-4</v>
      </c>
      <c r="L59">
        <f t="shared" si="31"/>
        <v>62.000037999999996</v>
      </c>
      <c r="M59">
        <f t="shared" si="28"/>
        <v>1.8155489070106334E-2</v>
      </c>
      <c r="N59">
        <f t="shared" si="29"/>
        <v>1.5709947770892185E-5</v>
      </c>
      <c r="P59">
        <f t="shared" si="30"/>
        <v>3.8062000000000005E-3</v>
      </c>
    </row>
    <row r="60" spans="2:16" x14ac:dyDescent="0.2">
      <c r="B60">
        <f t="shared" si="19"/>
        <v>39</v>
      </c>
      <c r="C60">
        <f t="shared" si="20"/>
        <v>39.061000000000007</v>
      </c>
      <c r="D60">
        <f t="shared" si="18"/>
        <v>1.129476196200363E-2</v>
      </c>
      <c r="E60">
        <f t="shared" si="21"/>
        <v>5.1231966309517318E-5</v>
      </c>
      <c r="F60">
        <f t="shared" si="22"/>
        <v>3900.0061000000001</v>
      </c>
      <c r="G60">
        <f t="shared" si="23"/>
        <v>3.0251181218605372E-2</v>
      </c>
      <c r="H60">
        <f t="shared" si="24"/>
        <v>2.5189958980265104E-5</v>
      </c>
      <c r="I60">
        <f t="shared" si="25"/>
        <v>0.78287893161797406</v>
      </c>
      <c r="J60">
        <f t="shared" si="26"/>
        <v>2.2964543366146506E-2</v>
      </c>
      <c r="K60">
        <f t="shared" si="27"/>
        <v>1.3499176134557089E-4</v>
      </c>
      <c r="L60">
        <f t="shared" si="31"/>
        <v>61.000039000000001</v>
      </c>
      <c r="M60">
        <f t="shared" si="28"/>
        <v>1.8171454217409178E-2</v>
      </c>
      <c r="N60">
        <f t="shared" si="29"/>
        <v>1.5965147302843263E-5</v>
      </c>
      <c r="P60">
        <f t="shared" si="30"/>
        <v>3.9061000000000009E-3</v>
      </c>
    </row>
    <row r="61" spans="2:16" x14ac:dyDescent="0.2">
      <c r="B61">
        <f t="shared" si="19"/>
        <v>40</v>
      </c>
      <c r="C61">
        <f t="shared" si="20"/>
        <v>40.06</v>
      </c>
      <c r="D61">
        <f t="shared" si="18"/>
        <v>1.1344697517651881E-2</v>
      </c>
      <c r="E61">
        <f t="shared" si="21"/>
        <v>4.9935555648250585E-5</v>
      </c>
      <c r="F61">
        <f t="shared" si="22"/>
        <v>4000.0059999999999</v>
      </c>
      <c r="G61">
        <f t="shared" si="23"/>
        <v>3.0275732760032925E-2</v>
      </c>
      <c r="H61">
        <f t="shared" si="24"/>
        <v>2.4551541427553225E-5</v>
      </c>
      <c r="I61">
        <f t="shared" si="25"/>
        <v>0.92103403719761623</v>
      </c>
      <c r="J61">
        <f t="shared" si="26"/>
        <v>2.3099516478980009E-2</v>
      </c>
      <c r="K61">
        <f t="shared" si="27"/>
        <v>1.34973112833503E-4</v>
      </c>
      <c r="L61">
        <f t="shared" si="31"/>
        <v>60.000039999999998</v>
      </c>
      <c r="M61">
        <f t="shared" si="28"/>
        <v>1.8187682996857357E-2</v>
      </c>
      <c r="N61">
        <f t="shared" si="29"/>
        <v>1.6228779448179687E-5</v>
      </c>
      <c r="P61">
        <f t="shared" si="30"/>
        <v>4.006E-3</v>
      </c>
    </row>
    <row r="62" spans="2:16" x14ac:dyDescent="0.2">
      <c r="B62">
        <f t="shared" si="19"/>
        <v>41</v>
      </c>
      <c r="C62">
        <f t="shared" si="20"/>
        <v>41.059000000000005</v>
      </c>
      <c r="D62">
        <f t="shared" si="18"/>
        <v>1.1393400596102055E-2</v>
      </c>
      <c r="E62">
        <f t="shared" si="21"/>
        <v>4.8703078450174075E-5</v>
      </c>
      <c r="F62">
        <f t="shared" si="22"/>
        <v>4100.0059000000001</v>
      </c>
      <c r="G62">
        <f t="shared" si="23"/>
        <v>3.0299677430925098E-2</v>
      </c>
      <c r="H62">
        <f t="shared" si="24"/>
        <v>2.3944670892173114E-5</v>
      </c>
      <c r="I62">
        <f t="shared" si="25"/>
        <v>1.0591891427772584</v>
      </c>
      <c r="J62">
        <f t="shared" si="26"/>
        <v>2.3234470945877717E-2</v>
      </c>
      <c r="K62">
        <f t="shared" si="27"/>
        <v>1.3495446689770763E-4</v>
      </c>
      <c r="L62">
        <f t="shared" si="31"/>
        <v>59.000041000000003</v>
      </c>
      <c r="M62">
        <f t="shared" si="28"/>
        <v>1.820418426613124E-2</v>
      </c>
      <c r="N62">
        <f t="shared" si="29"/>
        <v>1.6501269273883068E-5</v>
      </c>
      <c r="P62">
        <f t="shared" si="30"/>
        <v>4.1059000000000009E-3</v>
      </c>
    </row>
    <row r="63" spans="2:16" x14ac:dyDescent="0.2">
      <c r="B63">
        <f t="shared" si="19"/>
        <v>42</v>
      </c>
      <c r="C63">
        <f t="shared" si="20"/>
        <v>42.058</v>
      </c>
      <c r="D63">
        <f t="shared" si="18"/>
        <v>1.1440930516468883E-2</v>
      </c>
      <c r="E63">
        <f t="shared" si="21"/>
        <v>4.7529920366828904E-5</v>
      </c>
      <c r="F63">
        <f t="shared" si="22"/>
        <v>4200.0058000000008</v>
      </c>
      <c r="G63">
        <f t="shared" si="23"/>
        <v>3.0323044496607165E-2</v>
      </c>
      <c r="H63">
        <f t="shared" si="24"/>
        <v>2.3367065682067256E-5</v>
      </c>
      <c r="I63">
        <f t="shared" si="25"/>
        <v>1.1973442483569015</v>
      </c>
      <c r="J63">
        <f t="shared" si="26"/>
        <v>2.3369406769415235E-2</v>
      </c>
      <c r="K63">
        <f t="shared" si="27"/>
        <v>1.3493582353751865E-4</v>
      </c>
      <c r="L63">
        <f t="shared" si="31"/>
        <v>58.000042000000001</v>
      </c>
      <c r="M63">
        <f t="shared" si="28"/>
        <v>1.8220967337038374E-2</v>
      </c>
      <c r="N63">
        <f t="shared" si="29"/>
        <v>1.6783070907133713E-5</v>
      </c>
      <c r="P63">
        <f t="shared" si="30"/>
        <v>4.2058E-3</v>
      </c>
    </row>
    <row r="64" spans="2:16" x14ac:dyDescent="0.2">
      <c r="B64">
        <f t="shared" si="19"/>
        <v>43</v>
      </c>
      <c r="C64">
        <f t="shared" si="20"/>
        <v>43.057000000000002</v>
      </c>
      <c r="D64">
        <f t="shared" si="18"/>
        <v>1.1487342417087598E-2</v>
      </c>
      <c r="E64">
        <f t="shared" si="21"/>
        <v>4.6411900618714697E-5</v>
      </c>
      <c r="F64">
        <f t="shared" si="22"/>
        <v>4300.0057000000006</v>
      </c>
      <c r="G64">
        <f t="shared" si="23"/>
        <v>3.0345861155561371E-2</v>
      </c>
      <c r="H64">
        <f t="shared" si="24"/>
        <v>2.2816658954205593E-5</v>
      </c>
      <c r="I64">
        <f t="shared" si="25"/>
        <v>1.3354993539365445</v>
      </c>
      <c r="J64">
        <f t="shared" si="26"/>
        <v>2.3504323952168171E-2</v>
      </c>
      <c r="K64">
        <f t="shared" si="27"/>
        <v>1.3491718275293607E-4</v>
      </c>
      <c r="L64">
        <f t="shared" si="31"/>
        <v>57.000043000000005</v>
      </c>
      <c r="M64">
        <f t="shared" si="28"/>
        <v>1.8238042007099997E-2</v>
      </c>
      <c r="N64">
        <f t="shared" si="29"/>
        <v>1.707467006162311E-5</v>
      </c>
      <c r="P64">
        <f t="shared" si="30"/>
        <v>4.3057E-3</v>
      </c>
    </row>
    <row r="65" spans="2:16" x14ac:dyDescent="0.2">
      <c r="B65">
        <f t="shared" si="19"/>
        <v>44</v>
      </c>
      <c r="C65">
        <f t="shared" si="20"/>
        <v>44.056000000000004</v>
      </c>
      <c r="D65">
        <f t="shared" si="18"/>
        <v>1.1532687639331796E-2</v>
      </c>
      <c r="E65">
        <f t="shared" si="21"/>
        <v>4.5345222244197458E-5</v>
      </c>
      <c r="F65">
        <f t="shared" si="22"/>
        <v>4400.0056000000004</v>
      </c>
      <c r="G65">
        <f t="shared" si="23"/>
        <v>3.0368152729571163E-2</v>
      </c>
      <c r="H65">
        <f t="shared" si="24"/>
        <v>2.2291574009791759E-5</v>
      </c>
      <c r="I65">
        <f t="shared" si="25"/>
        <v>1.4736544595161867</v>
      </c>
      <c r="J65">
        <f t="shared" si="26"/>
        <v>2.3639222496711354E-2</v>
      </c>
      <c r="K65">
        <f t="shared" si="27"/>
        <v>1.3489854454318273E-4</v>
      </c>
      <c r="L65">
        <f t="shared" si="31"/>
        <v>56.000043999999995</v>
      </c>
      <c r="M65">
        <f t="shared" si="28"/>
        <v>1.8255418593934536E-2</v>
      </c>
      <c r="N65">
        <f t="shared" si="29"/>
        <v>1.7376586834538799E-5</v>
      </c>
      <c r="P65">
        <f t="shared" si="30"/>
        <v>4.4056000000000008E-3</v>
      </c>
    </row>
    <row r="66" spans="2:16" x14ac:dyDescent="0.2">
      <c r="B66">
        <f t="shared" si="19"/>
        <v>45</v>
      </c>
      <c r="C66">
        <f t="shared" si="20"/>
        <v>45.055</v>
      </c>
      <c r="D66">
        <f t="shared" si="18"/>
        <v>1.1577014068375746E-2</v>
      </c>
      <c r="E66">
        <f t="shared" si="21"/>
        <v>4.4326429043950455E-5</v>
      </c>
      <c r="F66">
        <f t="shared" si="22"/>
        <v>4500.0055000000002</v>
      </c>
      <c r="G66">
        <f t="shared" si="23"/>
        <v>3.0389942832489858E-2</v>
      </c>
      <c r="H66">
        <f t="shared" si="24"/>
        <v>2.1790102918695098E-5</v>
      </c>
      <c r="I66">
        <f t="shared" si="25"/>
        <v>1.6118095650958288</v>
      </c>
      <c r="J66">
        <f t="shared" si="26"/>
        <v>2.3774102405619724E-2</v>
      </c>
      <c r="K66">
        <f t="shared" si="27"/>
        <v>1.3487990890836965E-4</v>
      </c>
      <c r="L66">
        <f t="shared" si="31"/>
        <v>55.000045</v>
      </c>
      <c r="M66">
        <f t="shared" si="28"/>
        <v>1.8273107972735625E-2</v>
      </c>
      <c r="N66">
        <f t="shared" si="29"/>
        <v>1.7689378801089006E-5</v>
      </c>
      <c r="P66">
        <f t="shared" si="30"/>
        <v>4.5055E-3</v>
      </c>
    </row>
    <row r="67" spans="2:16" x14ac:dyDescent="0.2">
      <c r="B67">
        <f t="shared" si="19"/>
        <v>46</v>
      </c>
      <c r="C67">
        <f t="shared" si="20"/>
        <v>46.054000000000009</v>
      </c>
      <c r="D67">
        <f t="shared" si="18"/>
        <v>1.1620366436569496E-2</v>
      </c>
      <c r="E67">
        <f t="shared" si="21"/>
        <v>4.3352368193749768E-5</v>
      </c>
      <c r="F67">
        <f t="shared" si="22"/>
        <v>4600.0054</v>
      </c>
      <c r="G67">
        <f t="shared" si="23"/>
        <v>3.0411253520455706E-2</v>
      </c>
      <c r="H67">
        <f t="shared" si="24"/>
        <v>2.1310687965847563E-5</v>
      </c>
      <c r="I67">
        <f t="shared" si="25"/>
        <v>1.7499646706754719</v>
      </c>
      <c r="J67">
        <f t="shared" si="26"/>
        <v>2.3908963681467554E-2</v>
      </c>
      <c r="K67">
        <f t="shared" si="27"/>
        <v>1.348612758478307E-4</v>
      </c>
      <c r="L67">
        <f t="shared" si="31"/>
        <v>54.000046000000005</v>
      </c>
      <c r="M67">
        <f t="shared" si="28"/>
        <v>1.8291121617191264E-2</v>
      </c>
      <c r="N67">
        <f t="shared" si="29"/>
        <v>1.8013644455638911E-5</v>
      </c>
      <c r="P67">
        <f t="shared" si="30"/>
        <v>4.6054000000000008E-3</v>
      </c>
    </row>
    <row r="68" spans="2:16" x14ac:dyDescent="0.2">
      <c r="B68">
        <f t="shared" si="19"/>
        <v>47</v>
      </c>
      <c r="C68">
        <f t="shared" si="20"/>
        <v>47.053000000000004</v>
      </c>
      <c r="D68">
        <f t="shared" si="18"/>
        <v>1.1662786594244579E-2</v>
      </c>
      <c r="E68">
        <f t="shared" si="21"/>
        <v>4.242015767508267E-5</v>
      </c>
      <c r="F68">
        <f t="shared" si="22"/>
        <v>4700.0052999999998</v>
      </c>
      <c r="G68">
        <f t="shared" si="23"/>
        <v>3.0432105425947764E-2</v>
      </c>
      <c r="H68">
        <f t="shared" si="24"/>
        <v>2.085190549205862E-5</v>
      </c>
      <c r="I68">
        <f t="shared" si="25"/>
        <v>1.8881197762551158</v>
      </c>
      <c r="J68">
        <f t="shared" si="26"/>
        <v>2.4043806326828898E-2</v>
      </c>
      <c r="K68">
        <f t="shared" si="27"/>
        <v>1.3484264536134383E-4</v>
      </c>
      <c r="L68">
        <f t="shared" si="31"/>
        <v>53.000047000000002</v>
      </c>
      <c r="M68">
        <f t="shared" si="28"/>
        <v>1.8309471644224917E-2</v>
      </c>
      <c r="N68">
        <f t="shared" si="29"/>
        <v>1.8350027033653404E-5</v>
      </c>
      <c r="P68">
        <f t="shared" si="30"/>
        <v>4.7053000000000008E-3</v>
      </c>
    </row>
    <row r="69" spans="2:16" x14ac:dyDescent="0.2">
      <c r="B69">
        <f t="shared" si="19"/>
        <v>48</v>
      </c>
      <c r="C69">
        <f t="shared" si="20"/>
        <v>48.052000000000007</v>
      </c>
      <c r="D69">
        <f t="shared" si="18"/>
        <v>1.1704313752056827E-2</v>
      </c>
      <c r="E69">
        <f t="shared" si="21"/>
        <v>4.1527157812248916E-5</v>
      </c>
      <c r="F69">
        <f t="shared" si="22"/>
        <v>4800.0052000000005</v>
      </c>
      <c r="G69">
        <f t="shared" si="23"/>
        <v>3.045251787772385E-2</v>
      </c>
      <c r="H69">
        <f t="shared" si="24"/>
        <v>2.0412451776086193E-5</v>
      </c>
      <c r="I69">
        <f t="shared" si="25"/>
        <v>2.026274881834758</v>
      </c>
      <c r="J69">
        <f t="shared" si="26"/>
        <v>2.4178630344277252E-2</v>
      </c>
      <c r="K69">
        <f t="shared" si="27"/>
        <v>1.3482401744835393E-4</v>
      </c>
      <c r="L69">
        <f t="shared" si="31"/>
        <v>52.000048000000007</v>
      </c>
      <c r="M69">
        <f t="shared" si="28"/>
        <v>1.8328170862998316E-2</v>
      </c>
      <c r="N69">
        <f t="shared" si="29"/>
        <v>1.8699218773399195E-5</v>
      </c>
      <c r="P69">
        <f t="shared" si="30"/>
        <v>4.8052000000000008E-3</v>
      </c>
    </row>
    <row r="70" spans="2:16" x14ac:dyDescent="0.2">
      <c r="B70">
        <f t="shared" si="19"/>
        <v>49</v>
      </c>
      <c r="C70">
        <f t="shared" si="20"/>
        <v>49.051000000000002</v>
      </c>
      <c r="D70">
        <f t="shared" si="18"/>
        <v>1.1744984698382255E-2</v>
      </c>
      <c r="E70">
        <f t="shared" si="21"/>
        <v>4.0670946325427337E-5</v>
      </c>
      <c r="F70">
        <f t="shared" si="22"/>
        <v>4900.0051000000003</v>
      </c>
      <c r="G70">
        <f t="shared" ref="G70:G85" si="32">1-GAMMADIST(1/$C$6^2/F70,$B$3,$B$4,1)</f>
        <v>3.0472509008390491E-2</v>
      </c>
      <c r="H70">
        <f t="shared" si="24"/>
        <v>1.9991130666641155E-5</v>
      </c>
      <c r="I70">
        <f t="shared" si="25"/>
        <v>2.1644299874144002</v>
      </c>
      <c r="J70">
        <f t="shared" ref="J70:J85" si="33">1-GAMMADIST(EXP(-I70)/$C$6^2,$B$3,$B$4,1)</f>
        <v>2.4313435736386335E-2</v>
      </c>
      <c r="K70">
        <f t="shared" si="27"/>
        <v>1.3480539210908304E-4</v>
      </c>
      <c r="L70">
        <f t="shared" si="31"/>
        <v>51.000048999999997</v>
      </c>
      <c r="M70">
        <f t="shared" ref="M70:M85" si="34">1-GAMMADIST(L70/$C$6^2,$B$3,$B$4,1)</f>
        <v>1.8347232828672011E-2</v>
      </c>
      <c r="N70">
        <f t="shared" si="29"/>
        <v>1.9061965673694559E-5</v>
      </c>
      <c r="P70">
        <f t="shared" ref="P70:P85" si="35">C70/($C$6)</f>
        <v>4.9050999999999999E-3</v>
      </c>
    </row>
    <row r="71" spans="2:16" x14ac:dyDescent="0.2">
      <c r="B71">
        <f t="shared" si="19"/>
        <v>50</v>
      </c>
      <c r="C71">
        <f t="shared" si="20"/>
        <v>50.050000000000004</v>
      </c>
      <c r="D71">
        <f t="shared" si="18"/>
        <v>1.1784833994786137E-2</v>
      </c>
      <c r="E71">
        <f t="shared" si="21"/>
        <v>3.9849296403882128E-5</v>
      </c>
      <c r="F71">
        <f t="shared" si="22"/>
        <v>5000.0050000000001</v>
      </c>
      <c r="G71">
        <f t="shared" si="32"/>
        <v>3.0492095851100798E-2</v>
      </c>
      <c r="H71">
        <f t="shared" si="24"/>
        <v>1.9586842710306307E-5</v>
      </c>
      <c r="I71">
        <f t="shared" si="25"/>
        <v>2.3025850929940432</v>
      </c>
      <c r="J71">
        <f t="shared" si="33"/>
        <v>2.4448222505728756E-2</v>
      </c>
      <c r="K71">
        <f t="shared" si="27"/>
        <v>1.3478676934242095E-4</v>
      </c>
      <c r="L71">
        <f t="shared" si="31"/>
        <v>50.000050000000002</v>
      </c>
      <c r="M71">
        <f t="shared" si="34"/>
        <v>1.8366671901487663E-2</v>
      </c>
      <c r="N71">
        <f t="shared" si="29"/>
        <v>1.9439072815652381E-5</v>
      </c>
      <c r="P71">
        <f t="shared" si="35"/>
        <v>5.0050000000000008E-3</v>
      </c>
    </row>
    <row r="72" spans="2:16" x14ac:dyDescent="0.2">
      <c r="B72">
        <f t="shared" si="19"/>
        <v>51</v>
      </c>
      <c r="C72">
        <f t="shared" si="20"/>
        <v>51.049000000000007</v>
      </c>
      <c r="D72">
        <f t="shared" si="18"/>
        <v>1.1823894152165559E-2</v>
      </c>
      <c r="E72">
        <f t="shared" si="21"/>
        <v>3.9060157379422478E-5</v>
      </c>
      <c r="F72">
        <f t="shared" si="22"/>
        <v>5100.0048999999999</v>
      </c>
      <c r="G72">
        <f t="shared" si="32"/>
        <v>3.0511294426676216E-2</v>
      </c>
      <c r="H72">
        <f t="shared" si="24"/>
        <v>1.9198575575418708E-5</v>
      </c>
      <c r="I72">
        <f t="shared" si="25"/>
        <v>2.4407401985736863</v>
      </c>
      <c r="J72">
        <f t="shared" si="33"/>
        <v>2.4582990654877346E-2</v>
      </c>
      <c r="K72">
        <f t="shared" si="27"/>
        <v>1.347681491485897E-4</v>
      </c>
      <c r="L72">
        <f t="shared" si="31"/>
        <v>49.000051000000006</v>
      </c>
      <c r="M72">
        <f t="shared" si="34"/>
        <v>1.8386503311819347E-2</v>
      </c>
      <c r="N72">
        <f t="shared" si="29"/>
        <v>1.983141033168323E-5</v>
      </c>
      <c r="P72">
        <f t="shared" si="35"/>
        <v>5.1049000000000008E-3</v>
      </c>
    </row>
    <row r="73" spans="2:16" x14ac:dyDescent="0.2">
      <c r="B73">
        <f t="shared" si="19"/>
        <v>52</v>
      </c>
      <c r="C73">
        <f t="shared" si="20"/>
        <v>52.048000000000002</v>
      </c>
      <c r="D73">
        <f t="shared" si="18"/>
        <v>1.1862195789815289E-2</v>
      </c>
      <c r="E73">
        <f t="shared" si="21"/>
        <v>3.8301637649729159E-5</v>
      </c>
      <c r="F73">
        <f t="shared" si="22"/>
        <v>5200.0047999999997</v>
      </c>
      <c r="G73">
        <f t="shared" si="32"/>
        <v>3.0530119822264834E-2</v>
      </c>
      <c r="H73">
        <f t="shared" si="24"/>
        <v>1.8825395588617511E-5</v>
      </c>
      <c r="I73">
        <f t="shared" si="25"/>
        <v>2.5788953041533285</v>
      </c>
      <c r="J73">
        <f t="shared" si="33"/>
        <v>2.4717740186404269E-2</v>
      </c>
      <c r="K73">
        <f t="shared" si="27"/>
        <v>1.3474953152692315E-4</v>
      </c>
      <c r="L73">
        <f t="shared" si="31"/>
        <v>48.000052000000004</v>
      </c>
      <c r="M73">
        <f t="shared" si="34"/>
        <v>1.8406743231929701E-2</v>
      </c>
      <c r="N73">
        <f t="shared" si="29"/>
        <v>2.0239920110354248E-5</v>
      </c>
      <c r="P73">
        <f t="shared" si="35"/>
        <v>5.2047999999999999E-3</v>
      </c>
    </row>
    <row r="74" spans="2:16" x14ac:dyDescent="0.2">
      <c r="B74">
        <f t="shared" si="19"/>
        <v>53</v>
      </c>
      <c r="C74">
        <f t="shared" si="20"/>
        <v>53.047000000000011</v>
      </c>
      <c r="D74">
        <f t="shared" si="18"/>
        <v>1.189976777936419E-2</v>
      </c>
      <c r="E74">
        <f t="shared" si="21"/>
        <v>3.7571989548901286E-5</v>
      </c>
      <c r="F74">
        <f t="shared" si="22"/>
        <v>5300.0046999999995</v>
      </c>
      <c r="G74">
        <f t="shared" si="32"/>
        <v>3.0548586262507671E-2</v>
      </c>
      <c r="H74">
        <f t="shared" si="24"/>
        <v>1.8466440242836946E-5</v>
      </c>
      <c r="I74">
        <f t="shared" si="25"/>
        <v>2.7170504097329706</v>
      </c>
      <c r="J74">
        <f t="shared" si="33"/>
        <v>2.4852471102881579E-2</v>
      </c>
      <c r="K74">
        <f t="shared" si="27"/>
        <v>1.3473091647731028E-4</v>
      </c>
      <c r="L74">
        <f t="shared" si="31"/>
        <v>47.000053000000001</v>
      </c>
      <c r="M74">
        <f t="shared" si="34"/>
        <v>1.8427408855280714E-2</v>
      </c>
      <c r="N74">
        <f t="shared" si="29"/>
        <v>2.0665623351012741E-5</v>
      </c>
      <c r="P74">
        <f t="shared" si="35"/>
        <v>5.3047000000000007E-3</v>
      </c>
    </row>
    <row r="75" spans="2:16" x14ac:dyDescent="0.2">
      <c r="B75">
        <f t="shared" si="19"/>
        <v>54</v>
      </c>
      <c r="C75">
        <f t="shared" si="20"/>
        <v>54.046000000000006</v>
      </c>
      <c r="D75">
        <f t="shared" si="18"/>
        <v>1.1936637375277837E-2</v>
      </c>
      <c r="E75">
        <f t="shared" si="21"/>
        <v>3.6869595913646691E-5</v>
      </c>
      <c r="F75">
        <f t="shared" si="22"/>
        <v>5400.0046000000002</v>
      </c>
      <c r="G75">
        <f t="shared" si="32"/>
        <v>3.0566707174049412E-2</v>
      </c>
      <c r="H75">
        <f t="shared" si="24"/>
        <v>1.8120911541741336E-5</v>
      </c>
      <c r="I75">
        <f t="shared" si="25"/>
        <v>2.8552055153126146</v>
      </c>
      <c r="J75">
        <f t="shared" si="33"/>
        <v>2.4987183406880664E-2</v>
      </c>
      <c r="K75">
        <f t="shared" si="27"/>
        <v>1.3471230399908496E-4</v>
      </c>
      <c r="L75">
        <f t="shared" si="31"/>
        <v>46.000053999999999</v>
      </c>
      <c r="M75">
        <f t="shared" si="34"/>
        <v>1.8448518484371679E-2</v>
      </c>
      <c r="N75">
        <f t="shared" si="29"/>
        <v>2.1109629090965143E-5</v>
      </c>
      <c r="P75">
        <f t="shared" si="35"/>
        <v>5.4046000000000007E-3</v>
      </c>
    </row>
    <row r="76" spans="2:16" x14ac:dyDescent="0.2">
      <c r="B76">
        <f t="shared" si="19"/>
        <v>55</v>
      </c>
      <c r="C76">
        <f t="shared" si="20"/>
        <v>55.045000000000002</v>
      </c>
      <c r="D76">
        <f t="shared" si="18"/>
        <v>1.1972830333404461E-2</v>
      </c>
      <c r="E76">
        <f t="shared" si="21"/>
        <v>3.6192958126624042E-5</v>
      </c>
      <c r="F76">
        <f t="shared" si="22"/>
        <v>5500.0045</v>
      </c>
      <c r="G76">
        <f t="shared" si="32"/>
        <v>3.0584495244130094E-2</v>
      </c>
      <c r="H76">
        <f t="shared" si="24"/>
        <v>1.7788070080682061E-5</v>
      </c>
      <c r="I76">
        <f t="shared" si="25"/>
        <v>2.9933606208922576</v>
      </c>
      <c r="J76">
        <f t="shared" si="33"/>
        <v>2.5121877100972911E-2</v>
      </c>
      <c r="K76">
        <f t="shared" si="27"/>
        <v>1.3469369409224718E-4</v>
      </c>
      <c r="L76">
        <f t="shared" si="31"/>
        <v>45.000055000000003</v>
      </c>
      <c r="M76">
        <f t="shared" si="34"/>
        <v>1.8470091628230323E-2</v>
      </c>
      <c r="N76">
        <f t="shared" si="29"/>
        <v>2.1573143858644173E-5</v>
      </c>
      <c r="P76">
        <f t="shared" si="35"/>
        <v>5.5044999999999998E-3</v>
      </c>
    </row>
    <row r="77" spans="2:16" x14ac:dyDescent="0.2">
      <c r="B77">
        <f t="shared" si="19"/>
        <v>56</v>
      </c>
      <c r="C77">
        <f t="shared" si="20"/>
        <v>56.044000000000004</v>
      </c>
      <c r="D77">
        <f t="shared" si="18"/>
        <v>1.2008371018853659E-2</v>
      </c>
      <c r="E77">
        <f t="shared" si="21"/>
        <v>3.5540685449197973E-5</v>
      </c>
      <c r="F77">
        <f t="shared" si="22"/>
        <v>5600.0043999999998</v>
      </c>
      <c r="G77">
        <f t="shared" si="32"/>
        <v>3.0601962473895572E-2</v>
      </c>
      <c r="H77">
        <f t="shared" si="24"/>
        <v>1.7467229765477654E-5</v>
      </c>
      <c r="I77">
        <f t="shared" si="25"/>
        <v>3.1315157264718998</v>
      </c>
      <c r="J77">
        <f t="shared" si="33"/>
        <v>2.5256552187729042E-2</v>
      </c>
      <c r="K77">
        <f t="shared" si="27"/>
        <v>1.3467508675613082E-4</v>
      </c>
      <c r="L77">
        <f t="shared" si="31"/>
        <v>44.000056000000001</v>
      </c>
      <c r="M77">
        <f t="shared" si="34"/>
        <v>1.8492149110857614E-2</v>
      </c>
      <c r="N77">
        <f t="shared" si="29"/>
        <v>2.2057482627291236E-5</v>
      </c>
      <c r="P77">
        <f t="shared" si="35"/>
        <v>5.6044000000000007E-3</v>
      </c>
    </row>
    <row r="78" spans="2:16" x14ac:dyDescent="0.2">
      <c r="B78">
        <f t="shared" si="19"/>
        <v>57</v>
      </c>
      <c r="C78">
        <f t="shared" si="20"/>
        <v>57.043000000000006</v>
      </c>
      <c r="D78">
        <f t="shared" si="18"/>
        <v>1.2043282504340613E-2</v>
      </c>
      <c r="E78">
        <f t="shared" si="21"/>
        <v>3.4911485486954774E-5</v>
      </c>
      <c r="F78">
        <f t="shared" si="22"/>
        <v>5700.0042999999996</v>
      </c>
      <c r="G78">
        <f t="shared" si="32"/>
        <v>3.0619120226988539E-2</v>
      </c>
      <c r="H78">
        <f t="shared" si="24"/>
        <v>1.7157753092966743E-5</v>
      </c>
      <c r="I78">
        <f t="shared" si="25"/>
        <v>3.269670832051542</v>
      </c>
      <c r="J78">
        <f t="shared" si="33"/>
        <v>2.5391208669719667E-2</v>
      </c>
      <c r="K78">
        <f t="shared" si="27"/>
        <v>1.3465648199062485E-4</v>
      </c>
      <c r="L78">
        <f t="shared" si="31"/>
        <v>43.000057000000005</v>
      </c>
      <c r="M78">
        <f t="shared" si="34"/>
        <v>1.8514713192139598E-2</v>
      </c>
      <c r="N78">
        <f t="shared" si="29"/>
        <v>2.2564081281983839E-5</v>
      </c>
      <c r="P78">
        <f t="shared" si="35"/>
        <v>5.7043000000000007E-3</v>
      </c>
    </row>
    <row r="79" spans="2:16" x14ac:dyDescent="0.2">
      <c r="B79">
        <f t="shared" si="19"/>
        <v>58</v>
      </c>
      <c r="C79">
        <f t="shared" si="20"/>
        <v>58.042000000000009</v>
      </c>
      <c r="D79">
        <f t="shared" si="18"/>
        <v>1.2077586659990036E-2</v>
      </c>
      <c r="E79">
        <f t="shared" si="21"/>
        <v>3.4304155649422796E-5</v>
      </c>
      <c r="F79">
        <f t="shared" si="22"/>
        <v>5800.0042000000003</v>
      </c>
      <c r="G79">
        <f t="shared" si="32"/>
        <v>3.063597927391315E-2</v>
      </c>
      <c r="H79">
        <f t="shared" si="24"/>
        <v>1.6859046924611043E-5</v>
      </c>
      <c r="I79">
        <f t="shared" si="25"/>
        <v>3.4078259376311859</v>
      </c>
      <c r="J79">
        <f t="shared" si="33"/>
        <v>2.5525846549514841E-2</v>
      </c>
      <c r="K79">
        <f t="shared" si="27"/>
        <v>1.3463787979517416E-4</v>
      </c>
      <c r="L79">
        <f t="shared" si="31"/>
        <v>42.000057999999996</v>
      </c>
      <c r="M79">
        <f t="shared" si="34"/>
        <v>1.8537807702982079E-2</v>
      </c>
      <c r="N79">
        <f t="shared" si="29"/>
        <v>2.3094510842480709E-5</v>
      </c>
      <c r="P79">
        <f t="shared" si="35"/>
        <v>5.8042000000000007E-3</v>
      </c>
    </row>
    <row r="80" spans="2:16" x14ac:dyDescent="0.2">
      <c r="B80">
        <f t="shared" si="19"/>
        <v>59</v>
      </c>
      <c r="C80">
        <f t="shared" si="20"/>
        <v>59.041000000000004</v>
      </c>
      <c r="D80">
        <f t="shared" si="18"/>
        <v>1.2111304235471687E-2</v>
      </c>
      <c r="E80">
        <f t="shared" si="21"/>
        <v>3.3717575481650996E-5</v>
      </c>
      <c r="F80">
        <f t="shared" si="22"/>
        <v>5900.0041000000001</v>
      </c>
      <c r="G80">
        <f t="shared" si="32"/>
        <v>3.0652549832606679E-2</v>
      </c>
      <c r="H80">
        <f t="shared" si="24"/>
        <v>1.6570558693529414E-5</v>
      </c>
      <c r="I80">
        <f t="shared" si="25"/>
        <v>3.5459810432108281</v>
      </c>
      <c r="J80">
        <f t="shared" si="33"/>
        <v>2.5660465829684398E-2</v>
      </c>
      <c r="K80">
        <f t="shared" si="27"/>
        <v>1.3461928016955671E-4</v>
      </c>
      <c r="L80">
        <f t="shared" si="31"/>
        <v>41.000059</v>
      </c>
      <c r="M80">
        <f t="shared" si="34"/>
        <v>1.8561458196730385E-2</v>
      </c>
      <c r="N80">
        <f t="shared" si="29"/>
        <v>2.3650493748306189E-5</v>
      </c>
      <c r="P80">
        <f t="shared" si="35"/>
        <v>5.9041000000000007E-3</v>
      </c>
    </row>
    <row r="81" spans="2:16" x14ac:dyDescent="0.2">
      <c r="B81">
        <f t="shared" si="19"/>
        <v>60</v>
      </c>
      <c r="C81">
        <f t="shared" si="20"/>
        <v>60.04</v>
      </c>
      <c r="D81">
        <f t="shared" si="18"/>
        <v>1.2144454935243632E-2</v>
      </c>
      <c r="E81">
        <f t="shared" si="21"/>
        <v>3.3150699771944403E-5</v>
      </c>
      <c r="F81">
        <f t="shared" si="22"/>
        <v>6000.0040000000008</v>
      </c>
      <c r="G81">
        <f t="shared" si="32"/>
        <v>3.0668841605599573E-2</v>
      </c>
      <c r="H81">
        <f t="shared" si="24"/>
        <v>1.6291772992893527E-5</v>
      </c>
      <c r="I81">
        <f t="shared" si="25"/>
        <v>3.6841361487904702</v>
      </c>
      <c r="J81">
        <f t="shared" si="33"/>
        <v>2.5795066512797948E-2</v>
      </c>
      <c r="K81">
        <f t="shared" si="27"/>
        <v>1.3460068311355045E-4</v>
      </c>
      <c r="L81">
        <f t="shared" si="31"/>
        <v>40.000060000000005</v>
      </c>
      <c r="M81">
        <f t="shared" si="34"/>
        <v>1.8585692119282848E-2</v>
      </c>
      <c r="N81">
        <f t="shared" si="29"/>
        <v>2.4233922552463483E-5</v>
      </c>
      <c r="P81">
        <f t="shared" si="35"/>
        <v>6.0039999999999998E-3</v>
      </c>
    </row>
    <row r="82" spans="2:16" x14ac:dyDescent="0.2">
      <c r="B82">
        <f t="shared" si="19"/>
        <v>61</v>
      </c>
      <c r="C82">
        <f t="shared" si="20"/>
        <v>61.039000000000009</v>
      </c>
      <c r="D82">
        <f t="shared" si="18"/>
        <v>1.2177057487583132E-2</v>
      </c>
      <c r="E82">
        <f t="shared" si="21"/>
        <v>3.2602552339500157E-5</v>
      </c>
      <c r="F82">
        <f t="shared" si="22"/>
        <v>6100.0039000000006</v>
      </c>
      <c r="G82">
        <f t="shared" si="32"/>
        <v>3.0684863814104846E-2</v>
      </c>
      <c r="H82">
        <f t="shared" si="24"/>
        <v>1.6022208505273028E-5</v>
      </c>
      <c r="I82">
        <f t="shared" si="25"/>
        <v>3.8222912543701124</v>
      </c>
      <c r="J82">
        <f t="shared" si="33"/>
        <v>2.5929648601424327E-2</v>
      </c>
      <c r="K82">
        <f t="shared" si="27"/>
        <v>1.3458208862637822E-4</v>
      </c>
      <c r="L82">
        <f t="shared" si="31"/>
        <v>39.000061000000002</v>
      </c>
      <c r="M82">
        <f t="shared" si="34"/>
        <v>1.8610539000738724E-2</v>
      </c>
      <c r="N82">
        <f t="shared" si="29"/>
        <v>2.4846881455875547E-5</v>
      </c>
      <c r="P82">
        <f t="shared" si="35"/>
        <v>6.1039000000000006E-3</v>
      </c>
    </row>
    <row r="83" spans="2:16" x14ac:dyDescent="0.2">
      <c r="B83">
        <f t="shared" si="19"/>
        <v>62</v>
      </c>
      <c r="C83">
        <f t="shared" si="20"/>
        <v>62.038000000000004</v>
      </c>
      <c r="D83">
        <f t="shared" si="18"/>
        <v>1.2209129708012245E-2</v>
      </c>
      <c r="E83">
        <f t="shared" si="21"/>
        <v>3.2072220429113507E-5</v>
      </c>
      <c r="F83">
        <f t="shared" si="22"/>
        <v>6200.0038000000004</v>
      </c>
      <c r="G83">
        <f t="shared" si="32"/>
        <v>3.0700625229333922E-2</v>
      </c>
      <c r="H83">
        <f t="shared" si="24"/>
        <v>1.576141522907637E-5</v>
      </c>
      <c r="I83">
        <f t="shared" si="25"/>
        <v>3.9604463599497564</v>
      </c>
      <c r="J83">
        <f t="shared" si="33"/>
        <v>2.6064212098132478E-2</v>
      </c>
      <c r="K83">
        <f t="shared" si="27"/>
        <v>1.3456349670815104E-4</v>
      </c>
      <c r="L83">
        <f t="shared" si="31"/>
        <v>38.000062</v>
      </c>
      <c r="M83">
        <f t="shared" si="34"/>
        <v>1.8636030671940862E-2</v>
      </c>
      <c r="N83">
        <f t="shared" si="29"/>
        <v>2.5491671202138022E-5</v>
      </c>
      <c r="P83">
        <f t="shared" si="35"/>
        <v>6.2038000000000006E-3</v>
      </c>
    </row>
    <row r="84" spans="2:16" x14ac:dyDescent="0.2">
      <c r="B84">
        <f t="shared" si="19"/>
        <v>63</v>
      </c>
      <c r="C84">
        <f t="shared" si="20"/>
        <v>63.037000000000006</v>
      </c>
      <c r="D84">
        <f t="shared" si="18"/>
        <v>1.2240688557654256E-2</v>
      </c>
      <c r="E84">
        <f t="shared" si="21"/>
        <v>3.15588496420105E-5</v>
      </c>
      <c r="F84">
        <f t="shared" si="22"/>
        <v>6300.0037000000002</v>
      </c>
      <c r="G84">
        <f t="shared" si="32"/>
        <v>3.0716134201306922E-2</v>
      </c>
      <c r="H84">
        <f t="shared" si="24"/>
        <v>1.5508971972999497E-5</v>
      </c>
      <c r="I84">
        <f t="shared" si="25"/>
        <v>4.0986014655293985</v>
      </c>
      <c r="J84">
        <f t="shared" si="33"/>
        <v>2.619875700549068E-2</v>
      </c>
      <c r="K84">
        <f t="shared" si="27"/>
        <v>1.3454490735820279E-4</v>
      </c>
      <c r="L84">
        <f t="shared" si="31"/>
        <v>37.000062999999997</v>
      </c>
      <c r="M84">
        <f t="shared" si="34"/>
        <v>1.8662201509890508E-2</v>
      </c>
      <c r="N84">
        <f t="shared" si="29"/>
        <v>2.6170837949646142E-5</v>
      </c>
      <c r="P84">
        <f t="shared" si="35"/>
        <v>6.3037000000000006E-3</v>
      </c>
    </row>
    <row r="85" spans="2:16" x14ac:dyDescent="0.2">
      <c r="B85">
        <f t="shared" si="19"/>
        <v>64</v>
      </c>
      <c r="C85">
        <f t="shared" si="20"/>
        <v>64.036000000000001</v>
      </c>
      <c r="D85">
        <f t="shared" ref="D85:D121" si="36">1-GAMMADIST(1/C85^2,$B$3,$B$4,1)</f>
        <v>1.2271750197000664E-2</v>
      </c>
      <c r="E85">
        <f t="shared" si="21"/>
        <v>3.1061639346408043E-5</v>
      </c>
      <c r="F85">
        <f t="shared" si="22"/>
        <v>6400.0036</v>
      </c>
      <c r="G85">
        <f t="shared" si="32"/>
        <v>3.0731398685393874E-2</v>
      </c>
      <c r="H85">
        <f t="shared" si="24"/>
        <v>1.5264484086952024E-5</v>
      </c>
      <c r="I85">
        <f t="shared" si="25"/>
        <v>4.2367565711090407</v>
      </c>
      <c r="J85">
        <f t="shared" si="33"/>
        <v>2.6333283326066992E-2</v>
      </c>
      <c r="K85">
        <f t="shared" si="27"/>
        <v>1.3452632057631142E-4</v>
      </c>
      <c r="L85">
        <f t="shared" si="31"/>
        <v>36.000064000000002</v>
      </c>
      <c r="M85">
        <f t="shared" si="34"/>
        <v>1.8689088716787539E-2</v>
      </c>
      <c r="N85">
        <f t="shared" si="29"/>
        <v>2.6887206897030502E-5</v>
      </c>
      <c r="P85">
        <f t="shared" si="35"/>
        <v>6.4035999999999997E-3</v>
      </c>
    </row>
    <row r="86" spans="2:16" x14ac:dyDescent="0.2">
      <c r="B86">
        <f t="shared" ref="B86:B121" si="37">B85+1</f>
        <v>65</v>
      </c>
      <c r="C86">
        <f t="shared" ref="C86:C121" si="38">C$21+(C$122-C$21)*B86/100</f>
        <v>65.034999999999997</v>
      </c>
      <c r="D86">
        <f t="shared" si="36"/>
        <v>1.2302330035514064E-2</v>
      </c>
      <c r="E86">
        <f t="shared" ref="E86:E121" si="39">-D85+D86</f>
        <v>3.0579838513400404E-5</v>
      </c>
      <c r="F86">
        <f t="shared" ref="F86:F121" si="40">F$21+(F$122-F$21)*B86/100</f>
        <v>6500.0034999999998</v>
      </c>
      <c r="G86">
        <f t="shared" ref="G86:G101" si="41">1-GAMMADIST(1/$C$6^2/F86,$B$3,$B$4,1)</f>
        <v>3.0746426266797022E-2</v>
      </c>
      <c r="H86">
        <f t="shared" ref="H86:H121" si="42">-G85+G86</f>
        <v>1.5027581403148638E-5</v>
      </c>
      <c r="I86">
        <f t="shared" ref="I86:I121" si="43">I$21+(I$122-I$21)*B86/100</f>
        <v>4.3749116766886829</v>
      </c>
      <c r="J86">
        <f t="shared" ref="J86:J101" si="44">1-GAMMADIST(EXP(-I86)/$C$6^2,$B$3,$B$4,1)</f>
        <v>2.6467791062429025E-2</v>
      </c>
      <c r="K86">
        <f t="shared" ref="K86:K121" si="45">-J85+J86</f>
        <v>1.3450773636203284E-4</v>
      </c>
      <c r="L86">
        <f t="shared" si="31"/>
        <v>35.000065000000006</v>
      </c>
      <c r="M86">
        <f t="shared" ref="M86:M101" si="46">1-GAMMADIST(L86/$C$6^2,$B$3,$B$4,1)</f>
        <v>1.8716732638378142E-2</v>
      </c>
      <c r="N86">
        <f t="shared" ref="N86:N121" si="47">-M85+M86</f>
        <v>2.7643921590603249E-5</v>
      </c>
      <c r="P86">
        <f t="shared" ref="P86:P101" si="48">C86/($C$6)</f>
        <v>6.5034999999999997E-3</v>
      </c>
    </row>
    <row r="87" spans="2:16" x14ac:dyDescent="0.2">
      <c r="B87">
        <f t="shared" si="37"/>
        <v>66</v>
      </c>
      <c r="C87">
        <f t="shared" si="38"/>
        <v>66.034000000000006</v>
      </c>
      <c r="D87">
        <f t="shared" si="36"/>
        <v>1.233244277744916E-2</v>
      </c>
      <c r="E87">
        <f t="shared" si="39"/>
        <v>3.0112741935095499E-5</v>
      </c>
      <c r="F87">
        <f t="shared" si="40"/>
        <v>6600.0033999999996</v>
      </c>
      <c r="G87">
        <f t="shared" si="41"/>
        <v>3.0761224183164848E-2</v>
      </c>
      <c r="H87">
        <f t="shared" si="42"/>
        <v>1.4797916367825792E-5</v>
      </c>
      <c r="I87">
        <f t="shared" si="43"/>
        <v>4.5130667822683268</v>
      </c>
      <c r="J87">
        <f t="shared" si="44"/>
        <v>2.660228021714417E-2</v>
      </c>
      <c r="K87">
        <f t="shared" si="45"/>
        <v>1.34489154715145E-4</v>
      </c>
      <c r="L87">
        <f t="shared" ref="L87:L121" si="49">L$21+(L$122-L$21)*B87/100</f>
        <v>34.000066000000004</v>
      </c>
      <c r="M87">
        <f t="shared" si="46"/>
        <v>1.8745177128446588E-2</v>
      </c>
      <c r="N87">
        <f t="shared" si="47"/>
        <v>2.8444490068446626E-5</v>
      </c>
      <c r="P87">
        <f t="shared" si="48"/>
        <v>6.6034000000000006E-3</v>
      </c>
    </row>
    <row r="88" spans="2:16" x14ac:dyDescent="0.2">
      <c r="B88">
        <f t="shared" si="37"/>
        <v>67</v>
      </c>
      <c r="C88">
        <f t="shared" si="38"/>
        <v>67.033000000000001</v>
      </c>
      <c r="D88">
        <f t="shared" si="36"/>
        <v>1.2362102464231306E-2</v>
      </c>
      <c r="E88">
        <f t="shared" si="39"/>
        <v>2.9659686782146366E-5</v>
      </c>
      <c r="F88">
        <f t="shared" si="40"/>
        <v>6700.0032999999994</v>
      </c>
      <c r="G88">
        <f t="shared" si="41"/>
        <v>3.0775799345504229E-2</v>
      </c>
      <c r="H88">
        <f t="shared" si="42"/>
        <v>1.4575162339380832E-5</v>
      </c>
      <c r="I88">
        <f t="shared" si="43"/>
        <v>4.6512218878479707</v>
      </c>
      <c r="J88">
        <f t="shared" si="44"/>
        <v>2.6736750792779596E-2</v>
      </c>
      <c r="K88">
        <f t="shared" si="45"/>
        <v>1.3447057563542586E-4</v>
      </c>
      <c r="L88">
        <f t="shared" si="49"/>
        <v>33.000067000000001</v>
      </c>
      <c r="M88">
        <f t="shared" si="46"/>
        <v>1.8774469967720697E-2</v>
      </c>
      <c r="N88">
        <f t="shared" si="47"/>
        <v>2.9292839274108751E-5</v>
      </c>
      <c r="P88">
        <f t="shared" si="48"/>
        <v>6.7032999999999997E-3</v>
      </c>
    </row>
    <row r="89" spans="2:16" x14ac:dyDescent="0.2">
      <c r="B89">
        <f t="shared" si="37"/>
        <v>68</v>
      </c>
      <c r="C89">
        <f t="shared" si="38"/>
        <v>68.031999999999996</v>
      </c>
      <c r="D89">
        <f t="shared" si="36"/>
        <v>1.2391322513699565E-2</v>
      </c>
      <c r="E89">
        <f t="shared" si="39"/>
        <v>2.922004946825929E-5</v>
      </c>
      <c r="F89">
        <f t="shared" si="40"/>
        <v>6800.0032000000001</v>
      </c>
      <c r="G89">
        <f t="shared" si="41"/>
        <v>3.0790158357543174E-2</v>
      </c>
      <c r="H89">
        <f t="shared" si="42"/>
        <v>1.4359012038944741E-5</v>
      </c>
      <c r="I89">
        <f t="shared" si="43"/>
        <v>4.7893769934276129</v>
      </c>
      <c r="J89">
        <f t="shared" si="44"/>
        <v>2.6871202791901472E-2</v>
      </c>
      <c r="K89">
        <f t="shared" si="45"/>
        <v>1.3445199912187622E-4</v>
      </c>
      <c r="L89">
        <f t="shared" si="49"/>
        <v>32.000067999999999</v>
      </c>
      <c r="M89">
        <f t="shared" si="46"/>
        <v>1.8804663347237849E-2</v>
      </c>
      <c r="N89">
        <f t="shared" si="47"/>
        <v>3.0193379517151619E-5</v>
      </c>
      <c r="P89">
        <f t="shared" si="48"/>
        <v>6.8031999999999997E-3</v>
      </c>
    </row>
    <row r="90" spans="2:16" x14ac:dyDescent="0.2">
      <c r="B90">
        <f t="shared" si="37"/>
        <v>69</v>
      </c>
      <c r="C90">
        <f t="shared" si="38"/>
        <v>69.030999999999992</v>
      </c>
      <c r="D90">
        <f t="shared" si="36"/>
        <v>1.2420115756487826E-2</v>
      </c>
      <c r="E90">
        <f t="shared" si="39"/>
        <v>2.8793242788260898E-5</v>
      </c>
      <c r="F90">
        <f t="shared" si="40"/>
        <v>6900.0030999999999</v>
      </c>
      <c r="G90">
        <f t="shared" si="41"/>
        <v>3.080430753368113E-2</v>
      </c>
      <c r="H90">
        <f t="shared" si="42"/>
        <v>1.414917613795641E-5</v>
      </c>
      <c r="I90">
        <f t="shared" si="43"/>
        <v>4.9275320990072551</v>
      </c>
      <c r="J90">
        <f t="shared" si="44"/>
        <v>2.7005636217076412E-2</v>
      </c>
      <c r="K90">
        <f t="shared" si="45"/>
        <v>1.3443342517494017E-4</v>
      </c>
      <c r="L90">
        <f t="shared" si="49"/>
        <v>31.000068999999996</v>
      </c>
      <c r="M90">
        <f t="shared" si="46"/>
        <v>1.8835814428456166E-2</v>
      </c>
      <c r="N90">
        <f t="shared" si="47"/>
        <v>3.1151081218316889E-5</v>
      </c>
      <c r="P90">
        <f t="shared" si="48"/>
        <v>6.9030999999999988E-3</v>
      </c>
    </row>
    <row r="91" spans="2:16" x14ac:dyDescent="0.2">
      <c r="B91">
        <f t="shared" si="37"/>
        <v>70</v>
      </c>
      <c r="C91">
        <f t="shared" si="38"/>
        <v>70.03</v>
      </c>
      <c r="D91">
        <f t="shared" si="36"/>
        <v>1.2448494469791349E-2</v>
      </c>
      <c r="E91">
        <f t="shared" si="39"/>
        <v>2.8378713303522929E-5</v>
      </c>
      <c r="F91">
        <f t="shared" si="40"/>
        <v>7000.0029999999997</v>
      </c>
      <c r="G91">
        <f t="shared" si="41"/>
        <v>3.0818252915645328E-2</v>
      </c>
      <c r="H91">
        <f t="shared" si="42"/>
        <v>1.3945381964197701E-5</v>
      </c>
      <c r="I91">
        <f t="shared" si="43"/>
        <v>5.0656872045868973</v>
      </c>
      <c r="J91">
        <f t="shared" si="44"/>
        <v>2.7140051070870141E-2</v>
      </c>
      <c r="K91">
        <f t="shared" si="45"/>
        <v>1.3441485379372953E-4</v>
      </c>
      <c r="L91">
        <f t="shared" si="49"/>
        <v>30.000070000000008</v>
      </c>
      <c r="M91">
        <f t="shared" si="46"/>
        <v>1.8867985995210779E-2</v>
      </c>
      <c r="N91">
        <f t="shared" si="47"/>
        <v>3.2171566754612968E-5</v>
      </c>
      <c r="P91">
        <f t="shared" si="48"/>
        <v>7.0030000000000005E-3</v>
      </c>
    </row>
    <row r="92" spans="2:16" x14ac:dyDescent="0.2">
      <c r="B92">
        <f t="shared" si="37"/>
        <v>71</v>
      </c>
      <c r="C92">
        <f t="shared" si="38"/>
        <v>71.028999999999996</v>
      </c>
      <c r="D92">
        <f t="shared" si="36"/>
        <v>1.2476470408740337E-2</v>
      </c>
      <c r="E92">
        <f t="shared" si="39"/>
        <v>2.7975938948987533E-5</v>
      </c>
      <c r="F92">
        <f t="shared" si="40"/>
        <v>7100.0029000000004</v>
      </c>
      <c r="G92">
        <f t="shared" si="41"/>
        <v>3.0832000287967065E-2</v>
      </c>
      <c r="H92">
        <f t="shared" si="42"/>
        <v>1.3747372321737394E-5</v>
      </c>
      <c r="I92">
        <f t="shared" si="43"/>
        <v>5.2038423101665412</v>
      </c>
      <c r="J92">
        <f t="shared" si="44"/>
        <v>2.7274447355848386E-2</v>
      </c>
      <c r="K92">
        <f t="shared" si="45"/>
        <v>1.343962849782443E-4</v>
      </c>
      <c r="L92">
        <f t="shared" si="49"/>
        <v>29.000070999999991</v>
      </c>
      <c r="M92">
        <f t="shared" si="46"/>
        <v>1.8901247216208006E-2</v>
      </c>
      <c r="N92">
        <f t="shared" si="47"/>
        <v>3.326122099722717E-5</v>
      </c>
      <c r="P92">
        <f t="shared" si="48"/>
        <v>7.1028999999999997E-3</v>
      </c>
    </row>
    <row r="93" spans="2:16" x14ac:dyDescent="0.2">
      <c r="B93">
        <f t="shared" si="37"/>
        <v>72</v>
      </c>
      <c r="C93">
        <f t="shared" si="38"/>
        <v>72.027999999999992</v>
      </c>
      <c r="D93">
        <f t="shared" si="36"/>
        <v>1.2504054835582479E-2</v>
      </c>
      <c r="E93">
        <f t="shared" si="39"/>
        <v>2.7584426842142129E-5</v>
      </c>
      <c r="F93">
        <f t="shared" si="40"/>
        <v>7200.0028000000002</v>
      </c>
      <c r="G93">
        <f t="shared" si="41"/>
        <v>3.0845555192375418E-2</v>
      </c>
      <c r="H93">
        <f t="shared" si="42"/>
        <v>1.3554904408352719E-5</v>
      </c>
      <c r="I93">
        <f t="shared" si="43"/>
        <v>5.3419974157461834</v>
      </c>
      <c r="J93">
        <f t="shared" si="44"/>
        <v>2.7408825074576204E-2</v>
      </c>
      <c r="K93">
        <f t="shared" si="45"/>
        <v>1.3437771872781834E-4</v>
      </c>
      <c r="L93">
        <f t="shared" si="49"/>
        <v>28.000072000000003</v>
      </c>
      <c r="M93">
        <f t="shared" si="46"/>
        <v>1.8935674541334047E-2</v>
      </c>
      <c r="N93">
        <f t="shared" si="47"/>
        <v>3.4427325126040742E-5</v>
      </c>
      <c r="P93">
        <f t="shared" si="48"/>
        <v>7.2027999999999988E-3</v>
      </c>
    </row>
    <row r="94" spans="2:16" x14ac:dyDescent="0.2">
      <c r="B94">
        <f t="shared" si="37"/>
        <v>73</v>
      </c>
      <c r="C94">
        <f t="shared" si="38"/>
        <v>73.027000000000001</v>
      </c>
      <c r="D94">
        <f t="shared" si="36"/>
        <v>1.2531258546853219E-2</v>
      </c>
      <c r="E94">
        <f t="shared" si="39"/>
        <v>2.7203711270740172E-5</v>
      </c>
      <c r="F94">
        <f t="shared" si="40"/>
        <v>7300.0027</v>
      </c>
      <c r="G94">
        <f t="shared" si="41"/>
        <v>3.0858922941196631E-2</v>
      </c>
      <c r="H94">
        <f t="shared" si="42"/>
        <v>1.336774882121361E-5</v>
      </c>
      <c r="I94">
        <f t="shared" si="43"/>
        <v>5.4801525213258255</v>
      </c>
      <c r="J94">
        <f t="shared" si="44"/>
        <v>2.7543184229618434E-2</v>
      </c>
      <c r="K94">
        <f t="shared" si="45"/>
        <v>1.3435915504222962E-4</v>
      </c>
      <c r="L94">
        <f t="shared" si="49"/>
        <v>27.000073</v>
      </c>
      <c r="M94">
        <f t="shared" si="46"/>
        <v>1.8971352760995153E-2</v>
      </c>
      <c r="N94">
        <f t="shared" si="47"/>
        <v>3.567821966110607E-5</v>
      </c>
      <c r="P94">
        <f t="shared" si="48"/>
        <v>7.3027000000000005E-3</v>
      </c>
    </row>
    <row r="95" spans="2:16" x14ac:dyDescent="0.2">
      <c r="B95">
        <f t="shared" si="37"/>
        <v>74</v>
      </c>
      <c r="C95">
        <f t="shared" si="38"/>
        <v>74.025999999999996</v>
      </c>
      <c r="D95">
        <f t="shared" si="36"/>
        <v>1.2558091898701051E-2</v>
      </c>
      <c r="E95">
        <f t="shared" si="39"/>
        <v>2.6833351847832532E-5</v>
      </c>
      <c r="F95">
        <f t="shared" si="40"/>
        <v>7400.0026000000007</v>
      </c>
      <c r="G95">
        <f t="shared" si="41"/>
        <v>3.0872108629843575E-2</v>
      </c>
      <c r="H95">
        <f t="shared" si="42"/>
        <v>1.3185688646943916E-5</v>
      </c>
      <c r="I95">
        <f t="shared" si="43"/>
        <v>5.6183076269054695</v>
      </c>
      <c r="J95">
        <f t="shared" si="44"/>
        <v>2.767752482353969E-2</v>
      </c>
      <c r="K95">
        <f t="shared" si="45"/>
        <v>1.3434059392125608E-4</v>
      </c>
      <c r="L95">
        <f t="shared" si="49"/>
        <v>26.000073999999998</v>
      </c>
      <c r="M95">
        <f t="shared" si="46"/>
        <v>1.9008376265415849E-2</v>
      </c>
      <c r="N95">
        <f t="shared" si="47"/>
        <v>3.7023504420696796E-5</v>
      </c>
      <c r="P95">
        <f t="shared" si="48"/>
        <v>7.4025999999999996E-3</v>
      </c>
    </row>
    <row r="96" spans="2:16" x14ac:dyDescent="0.2">
      <c r="B96">
        <f t="shared" si="37"/>
        <v>75</v>
      </c>
      <c r="C96">
        <f t="shared" si="38"/>
        <v>75.024999999999991</v>
      </c>
      <c r="D96">
        <f t="shared" si="36"/>
        <v>1.258456483051329E-2</v>
      </c>
      <c r="E96">
        <f t="shared" si="39"/>
        <v>2.6472931812238087E-5</v>
      </c>
      <c r="F96">
        <f t="shared" si="40"/>
        <v>7500.0025000000005</v>
      </c>
      <c r="G96">
        <f t="shared" si="41"/>
        <v>3.0885117148465313E-2</v>
      </c>
      <c r="H96">
        <f t="shared" si="42"/>
        <v>1.3008518621737686E-5</v>
      </c>
      <c r="I96">
        <f t="shared" si="43"/>
        <v>5.7564627324851116</v>
      </c>
      <c r="J96">
        <f t="shared" si="44"/>
        <v>2.7811846858903921E-2</v>
      </c>
      <c r="K96">
        <f t="shared" si="45"/>
        <v>1.343220353642316E-4</v>
      </c>
      <c r="L96">
        <f t="shared" si="49"/>
        <v>25.00007500000001</v>
      </c>
      <c r="M96">
        <f t="shared" si="46"/>
        <v>1.9046850550980321E-2</v>
      </c>
      <c r="N96">
        <f t="shared" si="47"/>
        <v>3.8474285564471522E-5</v>
      </c>
      <c r="P96">
        <f t="shared" si="48"/>
        <v>7.5024999999999988E-3</v>
      </c>
    </row>
    <row r="97" spans="2:16" x14ac:dyDescent="0.2">
      <c r="B97">
        <f t="shared" si="37"/>
        <v>76</v>
      </c>
      <c r="C97">
        <f t="shared" si="38"/>
        <v>76.024000000000001</v>
      </c>
      <c r="D97">
        <f t="shared" si="36"/>
        <v>1.2610686886979305E-2</v>
      </c>
      <c r="E97">
        <f t="shared" si="39"/>
        <v>2.6122056466015842E-5</v>
      </c>
      <c r="F97">
        <f t="shared" si="40"/>
        <v>7600.0024000000003</v>
      </c>
      <c r="G97">
        <f t="shared" si="41"/>
        <v>3.0897953192825289E-2</v>
      </c>
      <c r="H97">
        <f t="shared" si="42"/>
        <v>1.2836044359976206E-5</v>
      </c>
      <c r="I97">
        <f t="shared" si="43"/>
        <v>5.8946178380647538</v>
      </c>
      <c r="J97">
        <f t="shared" si="44"/>
        <v>2.7946150338275078E-2</v>
      </c>
      <c r="K97">
        <f t="shared" si="45"/>
        <v>1.3430347937115616E-4</v>
      </c>
      <c r="L97">
        <f t="shared" si="49"/>
        <v>24.000075999999993</v>
      </c>
      <c r="M97">
        <f t="shared" si="46"/>
        <v>1.9086894034152424E-2</v>
      </c>
      <c r="N97">
        <f t="shared" si="47"/>
        <v>4.0043483172103045E-5</v>
      </c>
      <c r="P97">
        <f t="shared" si="48"/>
        <v>7.6024000000000005E-3</v>
      </c>
    </row>
    <row r="98" spans="2:16" x14ac:dyDescent="0.2">
      <c r="B98">
        <f t="shared" si="37"/>
        <v>77</v>
      </c>
      <c r="C98">
        <f t="shared" si="38"/>
        <v>77.022999999999996</v>
      </c>
      <c r="D98">
        <f t="shared" si="36"/>
        <v>1.2636467238712923E-2</v>
      </c>
      <c r="E98">
        <f t="shared" si="39"/>
        <v>2.5780351733617479E-5</v>
      </c>
      <c r="F98">
        <f t="shared" si="40"/>
        <v>7700.0023000000001</v>
      </c>
      <c r="G98">
        <f t="shared" si="41"/>
        <v>3.0910621274468864E-2</v>
      </c>
      <c r="H98">
        <f t="shared" si="42"/>
        <v>1.2668081643574247E-5</v>
      </c>
      <c r="I98">
        <f t="shared" si="43"/>
        <v>6.032772943644396</v>
      </c>
      <c r="J98">
        <f t="shared" si="44"/>
        <v>2.8080435264216552E-2</v>
      </c>
      <c r="K98">
        <f t="shared" si="45"/>
        <v>1.3428492594147468E-4</v>
      </c>
      <c r="L98">
        <f t="shared" si="49"/>
        <v>23.000077000000005</v>
      </c>
      <c r="M98">
        <f t="shared" si="46"/>
        <v>1.9128640251567575E-2</v>
      </c>
      <c r="N98">
        <f t="shared" si="47"/>
        <v>4.174621741515061E-5</v>
      </c>
      <c r="P98">
        <f t="shared" si="48"/>
        <v>7.7022999999999996E-3</v>
      </c>
    </row>
    <row r="99" spans="2:16" x14ac:dyDescent="0.2">
      <c r="B99">
        <f t="shared" si="37"/>
        <v>78</v>
      </c>
      <c r="C99">
        <f t="shared" si="38"/>
        <v>78.022000000000006</v>
      </c>
      <c r="D99">
        <f t="shared" si="36"/>
        <v>1.2661914701544763E-2</v>
      </c>
      <c r="E99">
        <f t="shared" si="39"/>
        <v>2.5447462831840184E-5</v>
      </c>
      <c r="F99">
        <f t="shared" si="40"/>
        <v>7800.0021999999999</v>
      </c>
      <c r="G99">
        <f t="shared" si="41"/>
        <v>3.0923125730234258E-2</v>
      </c>
      <c r="H99">
        <f t="shared" si="42"/>
        <v>1.2504455765394162E-5</v>
      </c>
      <c r="I99">
        <f t="shared" si="43"/>
        <v>6.1709280492240417</v>
      </c>
      <c r="J99">
        <f t="shared" si="44"/>
        <v>2.8214701639291295E-2</v>
      </c>
      <c r="K99">
        <f t="shared" si="45"/>
        <v>1.3426637507474304E-4</v>
      </c>
      <c r="L99">
        <f t="shared" si="49"/>
        <v>22.000078000000002</v>
      </c>
      <c r="M99">
        <f t="shared" si="46"/>
        <v>1.9172240549360398E-2</v>
      </c>
      <c r="N99">
        <f t="shared" si="47"/>
        <v>4.3600297792822928E-5</v>
      </c>
      <c r="P99">
        <f t="shared" si="48"/>
        <v>7.8022000000000005E-3</v>
      </c>
    </row>
    <row r="100" spans="2:16" x14ac:dyDescent="0.2">
      <c r="B100">
        <f t="shared" si="37"/>
        <v>79</v>
      </c>
      <c r="C100">
        <f t="shared" si="38"/>
        <v>79.021000000000001</v>
      </c>
      <c r="D100">
        <f t="shared" si="36"/>
        <v>1.2687037754587571E-2</v>
      </c>
      <c r="E100">
        <f t="shared" si="39"/>
        <v>2.5123053042808152E-5</v>
      </c>
      <c r="F100">
        <f t="shared" si="40"/>
        <v>7900.0020999999997</v>
      </c>
      <c r="G100">
        <f t="shared" si="41"/>
        <v>3.0935470731157544E-2</v>
      </c>
      <c r="H100">
        <f t="shared" si="42"/>
        <v>1.2345000923286165E-5</v>
      </c>
      <c r="I100">
        <f t="shared" si="43"/>
        <v>6.3090831548036839</v>
      </c>
      <c r="J100">
        <f t="shared" si="44"/>
        <v>2.8348949466062145E-2</v>
      </c>
      <c r="K100">
        <f t="shared" si="45"/>
        <v>1.3424782677085023E-4</v>
      </c>
      <c r="L100">
        <f t="shared" si="49"/>
        <v>21.000078999999999</v>
      </c>
      <c r="M100">
        <f t="shared" si="46"/>
        <v>1.9217867398383381E-2</v>
      </c>
      <c r="N100">
        <f t="shared" si="47"/>
        <v>4.5626849022983862E-5</v>
      </c>
      <c r="P100">
        <f t="shared" si="48"/>
        <v>7.9021000000000004E-3</v>
      </c>
    </row>
    <row r="101" spans="2:16" x14ac:dyDescent="0.2">
      <c r="B101">
        <f t="shared" si="37"/>
        <v>80</v>
      </c>
      <c r="C101">
        <f t="shared" si="38"/>
        <v>80.02</v>
      </c>
      <c r="D101">
        <f t="shared" si="36"/>
        <v>1.2711844557165564E-2</v>
      </c>
      <c r="E101">
        <f t="shared" si="39"/>
        <v>2.4806802577992393E-5</v>
      </c>
      <c r="F101">
        <f t="shared" si="40"/>
        <v>8000.0019999999995</v>
      </c>
      <c r="G101">
        <f t="shared" si="41"/>
        <v>3.0947660290817414E-2</v>
      </c>
      <c r="H101">
        <f t="shared" si="42"/>
        <v>1.2189559659869786E-5</v>
      </c>
      <c r="I101">
        <f t="shared" si="43"/>
        <v>6.447238260383326</v>
      </c>
      <c r="J101">
        <f t="shared" si="44"/>
        <v>2.8483178747091498E-2</v>
      </c>
      <c r="K101">
        <f t="shared" si="45"/>
        <v>1.3422928102935217E-4</v>
      </c>
      <c r="L101">
        <f t="shared" si="49"/>
        <v>20.000079999999997</v>
      </c>
      <c r="M101">
        <f t="shared" si="46"/>
        <v>1.9265718518695074E-2</v>
      </c>
      <c r="N101">
        <f t="shared" si="47"/>
        <v>4.7851120311692696E-5</v>
      </c>
      <c r="P101">
        <f t="shared" si="48"/>
        <v>8.0020000000000004E-3</v>
      </c>
    </row>
    <row r="102" spans="2:16" x14ac:dyDescent="0.2">
      <c r="B102">
        <f t="shared" si="37"/>
        <v>81</v>
      </c>
      <c r="C102">
        <f t="shared" si="38"/>
        <v>81.019000000000005</v>
      </c>
      <c r="D102">
        <f t="shared" si="36"/>
        <v>1.2736342964694281E-2</v>
      </c>
      <c r="E102">
        <f t="shared" si="39"/>
        <v>2.4498407528716903E-5</v>
      </c>
      <c r="F102">
        <f t="shared" si="40"/>
        <v>8100.0018999999993</v>
      </c>
      <c r="G102">
        <f t="shared" ref="G102:G117" si="50">1-GAMMADIST(1/$C$6^2/F102,$B$3,$B$4,1)</f>
        <v>3.0959698273161473E-2</v>
      </c>
      <c r="H102">
        <f t="shared" si="42"/>
        <v>1.2037982344059728E-5</v>
      </c>
      <c r="I102">
        <f t="shared" si="43"/>
        <v>6.5853933659629682</v>
      </c>
      <c r="J102">
        <f t="shared" ref="J102:J117" si="51">1-GAMMADIST(EXP(-I102)/$C$6^2,$B$3,$B$4,1)</f>
        <v>2.8617389484941302E-2</v>
      </c>
      <c r="K102">
        <f t="shared" si="45"/>
        <v>1.3421073784980475E-4</v>
      </c>
      <c r="L102">
        <f t="shared" si="49"/>
        <v>19.000080999999994</v>
      </c>
      <c r="M102">
        <f t="shared" ref="M102:M117" si="52">1-GAMMADIST(L102/$C$6^2,$B$3,$B$4,1)</f>
        <v>1.9316022062604521E-2</v>
      </c>
      <c r="N102">
        <f t="shared" si="47"/>
        <v>5.0303543909446802E-5</v>
      </c>
      <c r="P102">
        <f t="shared" ref="P102:P117" si="53">C102/($C$6)</f>
        <v>8.1019000000000004E-3</v>
      </c>
    </row>
    <row r="103" spans="2:16" x14ac:dyDescent="0.2">
      <c r="B103">
        <f t="shared" si="37"/>
        <v>82</v>
      </c>
      <c r="C103">
        <f t="shared" si="38"/>
        <v>82.018000000000001</v>
      </c>
      <c r="D103">
        <f t="shared" si="36"/>
        <v>1.2760540543585219E-2</v>
      </c>
      <c r="E103">
        <f t="shared" si="39"/>
        <v>2.4197578890938765E-5</v>
      </c>
      <c r="F103">
        <f t="shared" si="40"/>
        <v>8200.0018</v>
      </c>
      <c r="G103">
        <f t="shared" si="50"/>
        <v>3.0971588399852701E-2</v>
      </c>
      <c r="H103">
        <f t="shared" si="42"/>
        <v>1.1890126691227465E-5</v>
      </c>
      <c r="I103">
        <f t="shared" si="43"/>
        <v>6.7235484715426104</v>
      </c>
      <c r="J103">
        <f t="shared" si="51"/>
        <v>2.8751581682173066E-2</v>
      </c>
      <c r="K103">
        <f t="shared" si="45"/>
        <v>1.341921972317639E-4</v>
      </c>
      <c r="L103">
        <f t="shared" si="49"/>
        <v>18.000082000000006</v>
      </c>
      <c r="M103">
        <f t="shared" si="52"/>
        <v>1.9369043200031522E-2</v>
      </c>
      <c r="N103">
        <f t="shared" si="47"/>
        <v>5.3021137427000653E-5</v>
      </c>
      <c r="P103">
        <f t="shared" si="53"/>
        <v>8.2018000000000004E-3</v>
      </c>
    </row>
    <row r="104" spans="2:16" x14ac:dyDescent="0.2">
      <c r="B104">
        <f t="shared" si="37"/>
        <v>83</v>
      </c>
      <c r="C104">
        <f t="shared" si="38"/>
        <v>83.016999999999996</v>
      </c>
      <c r="D104">
        <f t="shared" si="36"/>
        <v>1.278444458524941E-2</v>
      </c>
      <c r="E104">
        <f t="shared" si="39"/>
        <v>2.3904041664191134E-5</v>
      </c>
      <c r="F104">
        <f t="shared" si="40"/>
        <v>8300.0016999999989</v>
      </c>
      <c r="G104">
        <f t="shared" si="50"/>
        <v>3.0983334257169926E-2</v>
      </c>
      <c r="H104">
        <f t="shared" si="42"/>
        <v>1.1745857317224662E-5</v>
      </c>
      <c r="I104">
        <f t="shared" si="43"/>
        <v>6.8617035771222543</v>
      </c>
      <c r="J104">
        <f t="shared" si="51"/>
        <v>2.8885755341348407E-2</v>
      </c>
      <c r="K104">
        <f t="shared" si="45"/>
        <v>1.3417365917534063E-4</v>
      </c>
      <c r="L104">
        <f t="shared" si="49"/>
        <v>17.000082999999989</v>
      </c>
      <c r="M104">
        <f t="shared" si="52"/>
        <v>1.9425092587667336E-2</v>
      </c>
      <c r="N104">
        <f t="shared" si="47"/>
        <v>5.6049387635814796E-5</v>
      </c>
      <c r="P104">
        <f t="shared" si="53"/>
        <v>8.3017000000000004E-3</v>
      </c>
    </row>
    <row r="105" spans="2:16" x14ac:dyDescent="0.2">
      <c r="B105">
        <f t="shared" si="37"/>
        <v>84</v>
      </c>
      <c r="C105">
        <f t="shared" si="38"/>
        <v>84.015999999999991</v>
      </c>
      <c r="D105">
        <f t="shared" si="36"/>
        <v>1.2808062119261887E-2</v>
      </c>
      <c r="E105">
        <f t="shared" si="39"/>
        <v>2.3617534012476682E-5</v>
      </c>
      <c r="F105">
        <f t="shared" si="40"/>
        <v>8400.0016000000014</v>
      </c>
      <c r="G105">
        <f t="shared" si="50"/>
        <v>3.0994939302495528E-2</v>
      </c>
      <c r="H105">
        <f t="shared" si="42"/>
        <v>1.1605045325602248E-5</v>
      </c>
      <c r="I105">
        <f t="shared" si="43"/>
        <v>6.9998586827018965</v>
      </c>
      <c r="J105">
        <f t="shared" si="51"/>
        <v>2.9019910465028165E-2</v>
      </c>
      <c r="K105">
        <f t="shared" si="45"/>
        <v>1.3415512367975779E-4</v>
      </c>
      <c r="L105">
        <f t="shared" si="49"/>
        <v>16.000084000000001</v>
      </c>
      <c r="M105">
        <f t="shared" si="52"/>
        <v>1.9484537408073099E-2</v>
      </c>
      <c r="N105">
        <f t="shared" si="47"/>
        <v>5.9444820405762933E-5</v>
      </c>
      <c r="P105">
        <f t="shared" si="53"/>
        <v>8.4015999999999987E-3</v>
      </c>
    </row>
    <row r="106" spans="2:16" x14ac:dyDescent="0.2">
      <c r="B106">
        <f t="shared" si="37"/>
        <v>85</v>
      </c>
      <c r="C106">
        <f t="shared" si="38"/>
        <v>85.015000000000001</v>
      </c>
      <c r="D106">
        <f t="shared" si="36"/>
        <v>1.283139992574911E-2</v>
      </c>
      <c r="E106">
        <f t="shared" si="39"/>
        <v>2.3337806487222501E-5</v>
      </c>
      <c r="F106">
        <f t="shared" si="40"/>
        <v>8500.0015000000003</v>
      </c>
      <c r="G106">
        <f t="shared" si="50"/>
        <v>3.1006406870418335E-2</v>
      </c>
      <c r="H106">
        <f t="shared" si="42"/>
        <v>1.146756792280712E-5</v>
      </c>
      <c r="I106">
        <f t="shared" si="43"/>
        <v>7.1380137882815387</v>
      </c>
      <c r="J106">
        <f t="shared" si="51"/>
        <v>2.9154047055772736E-2</v>
      </c>
      <c r="K106">
        <f t="shared" si="45"/>
        <v>1.3413659074457129E-4</v>
      </c>
      <c r="L106">
        <f t="shared" si="49"/>
        <v>15.000084999999999</v>
      </c>
      <c r="M106">
        <f t="shared" si="52"/>
        <v>1.9547815975376137E-2</v>
      </c>
      <c r="N106">
        <f t="shared" si="47"/>
        <v>6.3278567303037825E-5</v>
      </c>
      <c r="P106">
        <f t="shared" si="53"/>
        <v>8.5015000000000004E-3</v>
      </c>
    </row>
    <row r="107" spans="2:16" x14ac:dyDescent="0.2">
      <c r="B107">
        <f t="shared" si="37"/>
        <v>86</v>
      </c>
      <c r="C107">
        <f t="shared" si="38"/>
        <v>86.013999999999996</v>
      </c>
      <c r="D107">
        <f t="shared" si="36"/>
        <v>1.285446454705097E-2</v>
      </c>
      <c r="E107">
        <f t="shared" si="39"/>
        <v>2.3064621301860377E-5</v>
      </c>
      <c r="F107">
        <f t="shared" si="40"/>
        <v>8600.001400000001</v>
      </c>
      <c r="G107">
        <f t="shared" si="50"/>
        <v>3.101774017848058E-2</v>
      </c>
      <c r="H107">
        <f t="shared" si="42"/>
        <v>1.133330806224464E-5</v>
      </c>
      <c r="I107">
        <f t="shared" si="43"/>
        <v>7.2761688938611826</v>
      </c>
      <c r="J107">
        <f t="shared" si="51"/>
        <v>2.9288165116142628E-2</v>
      </c>
      <c r="K107">
        <f t="shared" si="45"/>
        <v>1.3411806036989216E-4</v>
      </c>
      <c r="L107">
        <f t="shared" si="49"/>
        <v>14.00008600000001</v>
      </c>
      <c r="M107">
        <f t="shared" si="52"/>
        <v>1.9615457386532142E-2</v>
      </c>
      <c r="N107">
        <f t="shared" si="47"/>
        <v>6.7641411156005304E-5</v>
      </c>
      <c r="P107">
        <f t="shared" si="53"/>
        <v>8.6014000000000004E-3</v>
      </c>
    </row>
    <row r="108" spans="2:16" x14ac:dyDescent="0.2">
      <c r="B108">
        <f t="shared" si="37"/>
        <v>87</v>
      </c>
      <c r="C108">
        <f t="shared" si="38"/>
        <v>87.013000000000005</v>
      </c>
      <c r="D108">
        <f t="shared" si="36"/>
        <v>1.2877262298710113E-2</v>
      </c>
      <c r="E108">
        <f t="shared" si="39"/>
        <v>2.2797751659142662E-5</v>
      </c>
      <c r="F108">
        <f t="shared" si="40"/>
        <v>8700.0012999999999</v>
      </c>
      <c r="G108">
        <f t="shared" si="50"/>
        <v>3.1028942332592235E-2</v>
      </c>
      <c r="H108">
        <f t="shared" si="42"/>
        <v>1.1202154111655815E-5</v>
      </c>
      <c r="I108">
        <f t="shared" si="43"/>
        <v>7.4143239994408248</v>
      </c>
      <c r="J108">
        <f t="shared" si="51"/>
        <v>2.9422264648697571E-2</v>
      </c>
      <c r="K108">
        <f t="shared" si="45"/>
        <v>1.3409953255494322E-4</v>
      </c>
      <c r="L108">
        <f t="shared" si="49"/>
        <v>13.000087000000008</v>
      </c>
      <c r="M108">
        <f t="shared" si="52"/>
        <v>1.9688108466123344E-2</v>
      </c>
      <c r="N108">
        <f t="shared" si="47"/>
        <v>7.265107959120165E-5</v>
      </c>
      <c r="P108">
        <f t="shared" si="53"/>
        <v>8.7013000000000004E-3</v>
      </c>
    </row>
    <row r="109" spans="2:16" x14ac:dyDescent="0.2">
      <c r="B109">
        <f t="shared" si="37"/>
        <v>88</v>
      </c>
      <c r="C109">
        <f t="shared" si="38"/>
        <v>88.012</v>
      </c>
      <c r="D109">
        <f t="shared" si="36"/>
        <v>1.2899799279833646E-2</v>
      </c>
      <c r="E109">
        <f t="shared" si="39"/>
        <v>2.2536981123533195E-5</v>
      </c>
      <c r="F109">
        <f t="shared" si="40"/>
        <v>8800.0012000000006</v>
      </c>
      <c r="G109">
        <f t="shared" si="50"/>
        <v>3.1040016332135156E-2</v>
      </c>
      <c r="H109">
        <f t="shared" si="42"/>
        <v>1.1073999542920987E-5</v>
      </c>
      <c r="I109">
        <f t="shared" si="43"/>
        <v>7.5524791050204669</v>
      </c>
      <c r="J109">
        <f t="shared" si="51"/>
        <v>2.9556345655997074E-2</v>
      </c>
      <c r="K109">
        <f t="shared" si="45"/>
        <v>1.3408100729950245E-4</v>
      </c>
      <c r="L109">
        <f t="shared" si="49"/>
        <v>12.000087999999991</v>
      </c>
      <c r="M109">
        <f t="shared" si="52"/>
        <v>1.9766571515573483E-2</v>
      </c>
      <c r="N109">
        <f t="shared" si="47"/>
        <v>7.8463049450139266E-5</v>
      </c>
      <c r="P109">
        <f t="shared" si="53"/>
        <v>8.8012000000000003E-3</v>
      </c>
    </row>
    <row r="110" spans="2:16" x14ac:dyDescent="0.2">
      <c r="B110">
        <f t="shared" si="37"/>
        <v>89</v>
      </c>
      <c r="C110">
        <f t="shared" si="38"/>
        <v>89.010999999999996</v>
      </c>
      <c r="D110">
        <f t="shared" si="36"/>
        <v>1.2922081382869988E-2</v>
      </c>
      <c r="E110">
        <f t="shared" si="39"/>
        <v>2.2282103036341816E-5</v>
      </c>
      <c r="F110">
        <f t="shared" si="40"/>
        <v>8900.0010999999995</v>
      </c>
      <c r="G110">
        <f t="shared" si="50"/>
        <v>3.1050965074779668E-2</v>
      </c>
      <c r="H110">
        <f t="shared" si="42"/>
        <v>1.0948742644512066E-5</v>
      </c>
      <c r="I110">
        <f t="shared" si="43"/>
        <v>7.6906342106001091</v>
      </c>
      <c r="J110">
        <f t="shared" si="51"/>
        <v>2.9690408140600533E-2</v>
      </c>
      <c r="K110">
        <f t="shared" si="45"/>
        <v>1.3406248460345882E-4</v>
      </c>
      <c r="L110">
        <f t="shared" si="49"/>
        <v>11.000089000000003</v>
      </c>
      <c r="M110">
        <f t="shared" si="52"/>
        <v>1.9851858522772492E-2</v>
      </c>
      <c r="N110">
        <f t="shared" si="47"/>
        <v>8.5287007199008613E-5</v>
      </c>
      <c r="P110">
        <f t="shared" si="53"/>
        <v>8.9011000000000003E-3</v>
      </c>
    </row>
    <row r="111" spans="2:16" x14ac:dyDescent="0.2">
      <c r="B111">
        <f t="shared" si="37"/>
        <v>90</v>
      </c>
      <c r="C111">
        <f t="shared" si="38"/>
        <v>90.009999999999991</v>
      </c>
      <c r="D111">
        <f t="shared" si="36"/>
        <v>1.2944114302838816E-2</v>
      </c>
      <c r="E111">
        <f t="shared" si="39"/>
        <v>2.2032919968828502E-5</v>
      </c>
      <c r="F111">
        <f t="shared" si="40"/>
        <v>9000.0010000000002</v>
      </c>
      <c r="G111">
        <f t="shared" si="50"/>
        <v>3.1061791361031599E-2</v>
      </c>
      <c r="H111">
        <f t="shared" si="42"/>
        <v>1.0826286251930384E-5</v>
      </c>
      <c r="I111">
        <f t="shared" si="43"/>
        <v>7.8287893161797513</v>
      </c>
      <c r="J111">
        <f t="shared" si="51"/>
        <v>2.9824452105066568E-2</v>
      </c>
      <c r="K111">
        <f t="shared" si="45"/>
        <v>1.3404396446603517E-4</v>
      </c>
      <c r="L111">
        <f t="shared" si="49"/>
        <v>10.00009</v>
      </c>
      <c r="M111">
        <f t="shared" si="52"/>
        <v>1.9945271275616072E-2</v>
      </c>
      <c r="N111">
        <f t="shared" si="47"/>
        <v>9.3412752843580193E-5</v>
      </c>
      <c r="P111">
        <f t="shared" si="53"/>
        <v>9.0009999999999986E-3</v>
      </c>
    </row>
    <row r="112" spans="2:16" x14ac:dyDescent="0.2">
      <c r="B112">
        <f t="shared" si="37"/>
        <v>91</v>
      </c>
      <c r="C112">
        <f t="shared" si="38"/>
        <v>91.008999999999986</v>
      </c>
      <c r="D112">
        <f t="shared" si="36"/>
        <v>1.2965903546053203E-2</v>
      </c>
      <c r="E112">
        <f t="shared" si="39"/>
        <v>2.1789243214387355E-5</v>
      </c>
      <c r="F112">
        <f t="shared" si="40"/>
        <v>9100.0008999999991</v>
      </c>
      <c r="G112">
        <f t="shared" si="50"/>
        <v>3.1072497898528506E-2</v>
      </c>
      <c r="H112">
        <f t="shared" si="42"/>
        <v>1.0706537496907309E-5</v>
      </c>
      <c r="I112">
        <f t="shared" si="43"/>
        <v>7.9669444217593952</v>
      </c>
      <c r="J112">
        <f t="shared" si="51"/>
        <v>2.9958477551953688E-2</v>
      </c>
      <c r="K112">
        <f t="shared" si="45"/>
        <v>1.3402544688712048E-4</v>
      </c>
      <c r="L112">
        <f t="shared" si="49"/>
        <v>9.0000910000000118</v>
      </c>
      <c r="M112">
        <f t="shared" si="52"/>
        <v>2.0048523818761432E-2</v>
      </c>
      <c r="N112">
        <f t="shared" si="47"/>
        <v>1.0325254314536014E-4</v>
      </c>
      <c r="P112">
        <f t="shared" si="53"/>
        <v>9.1008999999999986E-3</v>
      </c>
    </row>
    <row r="113" spans="2:16" x14ac:dyDescent="0.2">
      <c r="B113">
        <f t="shared" si="37"/>
        <v>92</v>
      </c>
      <c r="C113">
        <f t="shared" si="38"/>
        <v>92.00800000000001</v>
      </c>
      <c r="D113">
        <f t="shared" si="36"/>
        <v>1.2987454438363688E-2</v>
      </c>
      <c r="E113">
        <f t="shared" si="39"/>
        <v>2.1550892310484571E-5</v>
      </c>
      <c r="F113">
        <f t="shared" si="40"/>
        <v>9200.0007999999998</v>
      </c>
      <c r="G113">
        <f t="shared" si="50"/>
        <v>3.1083087306099877E-2</v>
      </c>
      <c r="H113">
        <f t="shared" si="42"/>
        <v>1.0589407571370835E-5</v>
      </c>
      <c r="I113">
        <f t="shared" si="43"/>
        <v>8.1050995273390374</v>
      </c>
      <c r="J113">
        <f t="shared" si="51"/>
        <v>3.009248448382007E-2</v>
      </c>
      <c r="K113">
        <f t="shared" si="45"/>
        <v>1.3400693186638168E-4</v>
      </c>
      <c r="L113">
        <f t="shared" si="49"/>
        <v>8.0000920000000093</v>
      </c>
      <c r="M113">
        <f t="shared" si="52"/>
        <v>2.0163937320365588E-2</v>
      </c>
      <c r="N113">
        <f t="shared" si="47"/>
        <v>1.1541350160415575E-4</v>
      </c>
      <c r="P113">
        <f t="shared" si="53"/>
        <v>9.2008000000000003E-3</v>
      </c>
    </row>
    <row r="114" spans="2:16" x14ac:dyDescent="0.2">
      <c r="B114">
        <f t="shared" si="37"/>
        <v>93</v>
      </c>
      <c r="C114">
        <f t="shared" si="38"/>
        <v>93.007000000000005</v>
      </c>
      <c r="D114">
        <f t="shared" si="36"/>
        <v>1.3008772132958146E-2</v>
      </c>
      <c r="E114">
        <f t="shared" si="39"/>
        <v>2.1317694594458203E-5</v>
      </c>
      <c r="F114">
        <f t="shared" si="40"/>
        <v>9300.0007000000005</v>
      </c>
      <c r="G114">
        <f t="shared" si="50"/>
        <v>3.1093562117609386E-2</v>
      </c>
      <c r="H114">
        <f t="shared" si="42"/>
        <v>1.0474811509508797E-5</v>
      </c>
      <c r="I114">
        <f t="shared" si="43"/>
        <v>8.2432546329186795</v>
      </c>
      <c r="J114">
        <f t="shared" si="51"/>
        <v>3.0226472903223556E-2</v>
      </c>
      <c r="K114">
        <f t="shared" si="45"/>
        <v>1.3398841940348571E-4</v>
      </c>
      <c r="L114">
        <f t="shared" si="49"/>
        <v>7.0000929999999926</v>
      </c>
      <c r="M114">
        <f t="shared" si="52"/>
        <v>2.0294765709649387E-2</v>
      </c>
      <c r="N114">
        <f t="shared" si="47"/>
        <v>1.3082838928379914E-4</v>
      </c>
      <c r="P114">
        <f t="shared" si="53"/>
        <v>9.3007000000000003E-3</v>
      </c>
    </row>
    <row r="115" spans="2:16" x14ac:dyDescent="0.2">
      <c r="B115">
        <f t="shared" si="37"/>
        <v>94</v>
      </c>
      <c r="C115">
        <f t="shared" si="38"/>
        <v>94.006</v>
      </c>
      <c r="D115">
        <f t="shared" si="36"/>
        <v>1.3029861617744443E-2</v>
      </c>
      <c r="E115">
        <f t="shared" si="39"/>
        <v>2.1089484786296353E-5</v>
      </c>
      <c r="F115">
        <f t="shared" si="40"/>
        <v>9400.0005999999994</v>
      </c>
      <c r="G115">
        <f t="shared" si="50"/>
        <v>3.1103924785590431E-2</v>
      </c>
      <c r="H115">
        <f t="shared" si="42"/>
        <v>1.0362667981045348E-5</v>
      </c>
      <c r="I115">
        <f t="shared" si="43"/>
        <v>8.3814097384983253</v>
      </c>
      <c r="J115">
        <f t="shared" si="51"/>
        <v>3.0360442812721322E-2</v>
      </c>
      <c r="K115">
        <f t="shared" si="45"/>
        <v>1.3396990949776644E-4</v>
      </c>
      <c r="L115">
        <f t="shared" si="49"/>
        <v>6.0000940000000043</v>
      </c>
      <c r="M115">
        <f t="shared" si="52"/>
        <v>2.0445773965718006E-2</v>
      </c>
      <c r="N115">
        <f t="shared" si="47"/>
        <v>1.5100825606861878E-4</v>
      </c>
      <c r="P115">
        <f t="shared" si="53"/>
        <v>9.4006000000000003E-3</v>
      </c>
    </row>
    <row r="116" spans="2:16" x14ac:dyDescent="0.2">
      <c r="B116">
        <f t="shared" si="37"/>
        <v>95</v>
      </c>
      <c r="C116">
        <f t="shared" si="38"/>
        <v>95.004999999999995</v>
      </c>
      <c r="D116">
        <f t="shared" si="36"/>
        <v>1.3050727722342614E-2</v>
      </c>
      <c r="E116">
        <f t="shared" si="39"/>
        <v>2.0866104598171731E-5</v>
      </c>
      <c r="F116">
        <f t="shared" si="40"/>
        <v>9500.0005000000001</v>
      </c>
      <c r="G116">
        <f t="shared" si="50"/>
        <v>3.1114177684689603E-2</v>
      </c>
      <c r="H116">
        <f t="shared" si="42"/>
        <v>1.0252899099172375E-5</v>
      </c>
      <c r="I116">
        <f t="shared" si="43"/>
        <v>8.5195648440779674</v>
      </c>
      <c r="J116">
        <f t="shared" si="51"/>
        <v>3.0494394214870546E-2</v>
      </c>
      <c r="K116">
        <f t="shared" si="45"/>
        <v>1.3395140214922385E-4</v>
      </c>
      <c r="L116">
        <f t="shared" si="49"/>
        <v>5.0000950000000017</v>
      </c>
      <c r="M116">
        <f t="shared" si="52"/>
        <v>2.0624348272780813E-2</v>
      </c>
      <c r="N116">
        <f t="shared" si="47"/>
        <v>1.7857430706280653E-4</v>
      </c>
      <c r="P116">
        <f t="shared" si="53"/>
        <v>9.5005000000000003E-3</v>
      </c>
    </row>
    <row r="117" spans="2:16" x14ac:dyDescent="0.2">
      <c r="B117">
        <f t="shared" si="37"/>
        <v>96</v>
      </c>
      <c r="C117">
        <f t="shared" si="38"/>
        <v>96.004000000000005</v>
      </c>
      <c r="D117">
        <f t="shared" si="36"/>
        <v>1.3071375124711349E-2</v>
      </c>
      <c r="E117">
        <f t="shared" si="39"/>
        <v>2.0647402368734191E-5</v>
      </c>
      <c r="F117">
        <f t="shared" si="40"/>
        <v>9600.0004000000008</v>
      </c>
      <c r="G117">
        <f t="shared" si="50"/>
        <v>3.1124323114930519E-2</v>
      </c>
      <c r="H117">
        <f t="shared" si="42"/>
        <v>1.014543024091541E-5</v>
      </c>
      <c r="I117">
        <f t="shared" si="43"/>
        <v>8.6577199496576096</v>
      </c>
      <c r="J117">
        <f t="shared" si="51"/>
        <v>3.0628327112228071E-2</v>
      </c>
      <c r="K117">
        <f t="shared" si="45"/>
        <v>1.3393289735752489E-4</v>
      </c>
      <c r="L117">
        <f t="shared" si="49"/>
        <v>4.0000960000000134</v>
      </c>
      <c r="M117">
        <f t="shared" si="52"/>
        <v>2.0842860356765414E-2</v>
      </c>
      <c r="N117">
        <f t="shared" si="47"/>
        <v>2.1851208398460109E-4</v>
      </c>
      <c r="P117">
        <f t="shared" si="53"/>
        <v>9.6004000000000003E-3</v>
      </c>
    </row>
    <row r="118" spans="2:16" x14ac:dyDescent="0.2">
      <c r="B118">
        <f t="shared" si="37"/>
        <v>97</v>
      </c>
      <c r="C118">
        <f t="shared" si="38"/>
        <v>97.003</v>
      </c>
      <c r="D118">
        <f t="shared" si="36"/>
        <v>1.3091808357431511E-2</v>
      </c>
      <c r="E118">
        <f t="shared" si="39"/>
        <v>2.0433232720162842E-5</v>
      </c>
      <c r="F118">
        <f t="shared" si="40"/>
        <v>9700.0002999999997</v>
      </c>
      <c r="G118">
        <f>1-GAMMADIST(1/$C$6^2/F118,$B$3,$B$4,1)</f>
        <v>3.1134363304807233E-2</v>
      </c>
      <c r="H118">
        <f t="shared" si="42"/>
        <v>1.00401898767144E-5</v>
      </c>
      <c r="I118">
        <f t="shared" si="43"/>
        <v>8.7958750552372518</v>
      </c>
      <c r="J118">
        <f>1-GAMMADIST(EXP(-I118)/$C$6^2,$B$3,$B$4,1)</f>
        <v>3.0762241507350074E-2</v>
      </c>
      <c r="K118">
        <f t="shared" si="45"/>
        <v>1.3391439512200343E-4</v>
      </c>
      <c r="L118">
        <f t="shared" si="49"/>
        <v>3.0000970000000109</v>
      </c>
      <c r="M118">
        <f>1-GAMMADIST(L118/$C$6^2,$B$3,$B$4,1)</f>
        <v>2.1124497640675699E-2</v>
      </c>
      <c r="N118">
        <f t="shared" si="47"/>
        <v>2.8163728391028542E-4</v>
      </c>
      <c r="P118">
        <f>C118/($C$6)</f>
        <v>9.7003000000000002E-3</v>
      </c>
    </row>
    <row r="119" spans="2:16" x14ac:dyDescent="0.2">
      <c r="B119">
        <f t="shared" si="37"/>
        <v>98</v>
      </c>
      <c r="C119">
        <f t="shared" si="38"/>
        <v>98.001999999999995</v>
      </c>
      <c r="D119">
        <f t="shared" si="36"/>
        <v>1.3112031813666825E-2</v>
      </c>
      <c r="E119">
        <f t="shared" si="39"/>
        <v>2.0223456235313186E-5</v>
      </c>
      <c r="F119">
        <f t="shared" si="40"/>
        <v>9800.0002000000004</v>
      </c>
      <c r="G119">
        <f>1-GAMMADIST(1/$C$6^2/F119,$B$3,$B$4,1)</f>
        <v>3.1144300414219783E-2</v>
      </c>
      <c r="H119">
        <f t="shared" si="42"/>
        <v>9.9371094125499937E-6</v>
      </c>
      <c r="I119">
        <f t="shared" si="43"/>
        <v>8.9340301608168939</v>
      </c>
      <c r="J119">
        <f>1-GAMMADIST(EXP(-I119)/$C$6^2,$B$3,$B$4,1)</f>
        <v>3.0896137402792734E-2</v>
      </c>
      <c r="K119">
        <f t="shared" si="45"/>
        <v>1.3389589544265945E-4</v>
      </c>
      <c r="L119">
        <f t="shared" si="49"/>
        <v>2.0000979999999942</v>
      </c>
      <c r="M119">
        <f>1-GAMMADIST(L119/$C$6^2,$B$3,$B$4,1)</f>
        <v>2.1521300741002891E-2</v>
      </c>
      <c r="N119">
        <f t="shared" si="47"/>
        <v>3.9680310032719213E-4</v>
      </c>
      <c r="P119">
        <f>C119/($C$6)</f>
        <v>9.8002000000000002E-3</v>
      </c>
    </row>
    <row r="120" spans="2:16" x14ac:dyDescent="0.2">
      <c r="B120">
        <f t="shared" si="37"/>
        <v>99</v>
      </c>
      <c r="C120">
        <f t="shared" si="38"/>
        <v>99.001000000000005</v>
      </c>
      <c r="D120">
        <f t="shared" si="36"/>
        <v>1.3132049752823227E-2</v>
      </c>
      <c r="E120">
        <f t="shared" si="39"/>
        <v>2.0017939156402598E-5</v>
      </c>
      <c r="F120">
        <f t="shared" si="40"/>
        <v>9900.0001000000011</v>
      </c>
      <c r="G120">
        <f>1-GAMMADIST(1/$C$6^2/F120,$B$3,$B$4,1)</f>
        <v>3.1154136537260846E-2</v>
      </c>
      <c r="H120">
        <f t="shared" si="42"/>
        <v>9.8361230410626277E-6</v>
      </c>
      <c r="I120">
        <f t="shared" si="43"/>
        <v>9.0721852663965379</v>
      </c>
      <c r="J120">
        <f>1-GAMMADIST(EXP(-I120)/$C$6^2,$B$3,$B$4,1)</f>
        <v>3.1030014801111339E-2</v>
      </c>
      <c r="K120">
        <f t="shared" si="45"/>
        <v>1.3387739831860479E-4</v>
      </c>
      <c r="L120">
        <f t="shared" si="49"/>
        <v>1.0000990000000058</v>
      </c>
      <c r="M120">
        <f>1-GAMMADIST(L120/$C$6^2,$B$3,$B$4,1)</f>
        <v>2.2199246603895828E-2</v>
      </c>
      <c r="N120">
        <f t="shared" si="47"/>
        <v>6.779458628929369E-4</v>
      </c>
      <c r="P120">
        <f>C120/($C$6)</f>
        <v>9.9001000000000002E-3</v>
      </c>
    </row>
    <row r="121" spans="2:16" x14ac:dyDescent="0.2">
      <c r="B121">
        <f t="shared" si="37"/>
        <v>100</v>
      </c>
      <c r="C121">
        <f t="shared" si="38"/>
        <v>100</v>
      </c>
      <c r="D121">
        <f t="shared" si="36"/>
        <v>1.3151866305923354E-2</v>
      </c>
      <c r="E121">
        <f t="shared" si="39"/>
        <v>1.9816553100127088E-5</v>
      </c>
      <c r="F121">
        <f t="shared" si="40"/>
        <v>10000</v>
      </c>
      <c r="G121">
        <f>1-GAMMADIST(1/$C$6^2/F121,$B$3,$B$4,1)</f>
        <v>3.1163873704861622E-2</v>
      </c>
      <c r="H121">
        <f t="shared" si="42"/>
        <v>9.7371676007762531E-6</v>
      </c>
      <c r="I121">
        <f t="shared" si="43"/>
        <v>9.2103403719761801</v>
      </c>
      <c r="J121">
        <f>1-GAMMADIST(EXP(-I121)/$C$6^2,$B$3,$B$4,1)</f>
        <v>3.1163873704861622E-2</v>
      </c>
      <c r="K121">
        <f t="shared" si="45"/>
        <v>1.3385890375028353E-4</v>
      </c>
      <c r="L121">
        <f t="shared" si="49"/>
        <v>1.0000000000331966E-4</v>
      </c>
      <c r="M121">
        <f>1-GAMMADIST(L121/$C$6^2,$B$3,$B$4,1)</f>
        <v>3.1163873704829537E-2</v>
      </c>
      <c r="N121">
        <f t="shared" si="47"/>
        <v>8.9646271009337086E-3</v>
      </c>
      <c r="P121">
        <f>C121/($C$6)</f>
        <v>0.01</v>
      </c>
    </row>
    <row r="122" spans="2:16" x14ac:dyDescent="0.2">
      <c r="C122">
        <f>$C$8/$C$6</f>
        <v>100</v>
      </c>
      <c r="D122">
        <v>0</v>
      </c>
      <c r="F122">
        <f>E8/$C$6^2</f>
        <v>10000</v>
      </c>
      <c r="I122">
        <f>H8-LN($C$6^2)</f>
        <v>9.2103403719761801</v>
      </c>
      <c r="L122">
        <f>K8*$C$6^2</f>
        <v>9.9999999999999991E-5</v>
      </c>
    </row>
  </sheetData>
  <phoneticPr fontId="3" type="noConversion"/>
  <printOptions gridLines="1" gridLinesSet="0"/>
  <pageMargins left="0.75" right="0.75" top="1" bottom="1" header="0.5" footer="0.5"/>
  <pageSetup paperSize="9" orientation="portrait" horizontalDpi="4294967292" verticalDpi="0" r:id="rId1"/>
  <headerFooter alignWithMargins="0">
    <oddHeader>&amp;A</oddHeader>
    <oddFooter>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B4" sqref="B4"/>
    </sheetView>
  </sheetViews>
  <sheetFormatPr defaultRowHeight="12.75" x14ac:dyDescent="0.2"/>
  <cols>
    <col min="1" max="1" width="26" customWidth="1"/>
    <col min="2" max="4" width="20.7109375" customWidth="1"/>
    <col min="5" max="5" width="15.42578125" customWidth="1"/>
    <col min="6" max="6" width="11.140625" customWidth="1"/>
    <col min="7" max="7" width="11.42578125" customWidth="1"/>
    <col min="9" max="10" width="18" customWidth="1"/>
    <col min="11" max="11" width="13.28515625" customWidth="1"/>
  </cols>
  <sheetData>
    <row r="1" spans="1:10" s="35" customFormat="1" ht="18" x14ac:dyDescent="0.25">
      <c r="A1" s="36" t="s">
        <v>33</v>
      </c>
      <c r="C1" s="37" t="s">
        <v>34</v>
      </c>
      <c r="D1" s="37"/>
      <c r="E1"/>
      <c r="F1" s="37" t="s">
        <v>35</v>
      </c>
      <c r="G1" s="37"/>
      <c r="H1" s="37"/>
      <c r="I1" s="37"/>
    </row>
    <row r="2" spans="1:10" s="35" customFormat="1" x14ac:dyDescent="0.2">
      <c r="A2" s="34" t="s">
        <v>26</v>
      </c>
      <c r="B2" s="35" t="s">
        <v>27</v>
      </c>
    </row>
    <row r="3" spans="1:10" ht="15.75" x14ac:dyDescent="0.25">
      <c r="A3" s="4" t="s">
        <v>36</v>
      </c>
      <c r="B3" s="18">
        <v>0.1</v>
      </c>
      <c r="C3" s="23" t="s">
        <v>37</v>
      </c>
      <c r="D3" s="21">
        <v>1E-3</v>
      </c>
      <c r="E3" s="28"/>
      <c r="I3" t="s">
        <v>38</v>
      </c>
      <c r="J3">
        <v>1000</v>
      </c>
    </row>
    <row r="4" spans="1:10" ht="15.75" x14ac:dyDescent="0.25">
      <c r="A4" s="23"/>
      <c r="B4" s="21"/>
    </row>
    <row r="5" spans="1:10" x14ac:dyDescent="0.2">
      <c r="A5" s="23"/>
      <c r="B5" s="49" t="s">
        <v>57</v>
      </c>
      <c r="C5" s="49" t="s">
        <v>58</v>
      </c>
      <c r="D5" s="49" t="s">
        <v>59</v>
      </c>
    </row>
    <row r="6" spans="1:10" x14ac:dyDescent="0.2">
      <c r="A6" s="44" t="s">
        <v>40</v>
      </c>
      <c r="B6" s="45">
        <f>SQRT(B7)</f>
        <v>3.1978030411868912E-2</v>
      </c>
      <c r="C6" s="45">
        <f>SQRT(C7)</f>
        <v>1.2981637695621708</v>
      </c>
      <c r="D6" s="46">
        <f>SQRT(D7)</f>
        <v>4155244.5335414074</v>
      </c>
    </row>
    <row r="7" spans="1:10" x14ac:dyDescent="0.2">
      <c r="A7" s="44" t="s">
        <v>41</v>
      </c>
      <c r="B7" s="45">
        <f>1/D8</f>
        <v>1.022594429022413E-3</v>
      </c>
      <c r="C7" s="45">
        <f>1/C8</f>
        <v>1.6852291726038651</v>
      </c>
      <c r="D7" s="46">
        <f>1/B8</f>
        <v>17266057133525.748</v>
      </c>
    </row>
    <row r="8" spans="1:10" x14ac:dyDescent="0.2">
      <c r="A8" s="8" t="s">
        <v>43</v>
      </c>
      <c r="B8" s="46">
        <f>GAMMAINV(0.025,$B$3,$B$11/$D$3)/$B$11</f>
        <v>5.791710245521462E-14</v>
      </c>
      <c r="C8" s="46">
        <f>GAMMAINV(0.5,$B$3,$B$11/$D$3)/$B$11</f>
        <v>0.5933911044602258</v>
      </c>
      <c r="D8" s="46">
        <f>GAMMAINV(0.975,$B$3,$B$11/$D$3)/$B$11</f>
        <v>977.9047994188536</v>
      </c>
    </row>
    <row r="9" spans="1:10" x14ac:dyDescent="0.2">
      <c r="C9" s="6"/>
      <c r="D9" s="7"/>
    </row>
    <row r="11" spans="1:10" s="3" customFormat="1" x14ac:dyDescent="0.2">
      <c r="A11" s="3" t="s">
        <v>60</v>
      </c>
      <c r="B11" s="3">
        <v>1000</v>
      </c>
    </row>
    <row r="12" spans="1:10" x14ac:dyDescent="0.2">
      <c r="A12" t="s">
        <v>61</v>
      </c>
    </row>
    <row r="19" ht="13.5" customHeight="1" x14ac:dyDescent="0.2"/>
  </sheetData>
  <phoneticPr fontId="3" type="noConversion"/>
  <printOptions gridLines="1" gridLinesSet="0"/>
  <pageMargins left="0.75" right="0.75" top="1" bottom="1" header="0.5" footer="0.5"/>
  <pageSetup paperSize="9" orientation="portrait" horizontalDpi="4294967292" verticalDpi="0" r:id="rId1"/>
  <headerFooter alignWithMargins="0">
    <oddHeader>&amp;A</oddHead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Information</vt:lpstr>
      <vt:lpstr>Priors for a proportion</vt:lpstr>
      <vt:lpstr>Priors for odds</vt:lpstr>
      <vt:lpstr>Priors for sd  - variance</vt:lpstr>
      <vt:lpstr>Percentile of priors for SD and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gillian raab</dc:creator>
  <cp:lastModifiedBy>pml</cp:lastModifiedBy>
  <dcterms:created xsi:type="dcterms:W3CDTF">1997-11-26T02:37:46Z</dcterms:created>
  <dcterms:modified xsi:type="dcterms:W3CDTF">2012-05-17T16:29:16Z</dcterms:modified>
</cp:coreProperties>
</file>