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5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6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7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8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9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10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11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12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13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14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15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16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17.xml" ContentType="application/vnd.openxmlformats-officedocument.drawing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18.xml" ContentType="application/vnd.openxmlformats-officedocument.drawing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19.xml" ContentType="application/vnd.openxmlformats-officedocument.drawing+xml"/>
  <Override PartName="/xl/charts/chart56.xml" ContentType="application/vnd.openxmlformats-officedocument.drawingml.chart+xml"/>
  <Override PartName="/xl/drawings/drawing20.xml" ContentType="application/vnd.openxmlformats-officedocument.drawing+xml"/>
  <Override PartName="/xl/charts/chart57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8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CHE papers\CHERP Mason\"/>
    </mc:Choice>
  </mc:AlternateContent>
  <bookViews>
    <workbookView xWindow="0" yWindow="0" windowWidth="19200" windowHeight="11460" tabRatio="913" firstSheet="12" activeTab="17"/>
  </bookViews>
  <sheets>
    <sheet name="Index" sheetId="4" r:id="rId1"/>
    <sheet name="General Information" sheetId="21" r:id="rId2"/>
    <sheet name="Summary Table" sheetId="25" r:id="rId3"/>
    <sheet name="Summary Graphs" sheetId="19" r:id="rId4"/>
    <sheet name="HBC-Inpatient" sheetId="2" r:id="rId5"/>
    <sheet name="HBC-Outpatient" sheetId="5" r:id="rId6"/>
    <sheet name="HBC-A&amp;E" sheetId="8" r:id="rId7"/>
    <sheet name="HBC-Specialist Services" sheetId="12" r:id="rId8"/>
    <sheet name="D&amp;T-Chemotherapy" sheetId="9" r:id="rId9"/>
    <sheet name="D&amp;T-Radiotherapy" sheetId="10" r:id="rId10"/>
    <sheet name="D&amp;T-High Cost Drugs" sheetId="11" r:id="rId11"/>
    <sheet name="D&amp;T-Radiology" sheetId="14" r:id="rId12"/>
    <sheet name="D&amp;T-Diagnostic Test" sheetId="15" r:id="rId13"/>
    <sheet name="D&amp;T-Renal Dialysis" sheetId="17" r:id="rId14"/>
    <sheet name=" MH-Mental Health Services" sheetId="6" r:id="rId15"/>
    <sheet name="PC-Primary Care" sheetId="20" r:id="rId16"/>
    <sheet name="CC-Community Prescribing" sheetId="3" r:id="rId17"/>
    <sheet name="CC-Community Care" sheetId="7" r:id="rId18"/>
    <sheet name="CC-Optometry &amp; Dentistry" sheetId="22" r:id="rId19"/>
    <sheet name="CC-Rehabilitation" sheetId="13" r:id="rId20"/>
    <sheet name="O-Other" sheetId="18" r:id="rId21"/>
    <sheet name="Share of overall expenditure" sheetId="26" r:id="rId22"/>
    <sheet name="HCE per capita" sheetId="23" r:id="rId23"/>
    <sheet name="ONS pop trends" sheetId="24" r:id="rId24"/>
  </sheets>
  <externalReferences>
    <externalReference r:id="rId25"/>
  </externalReferences>
  <definedNames>
    <definedName name="_Sort" hidden="1">#REF!</definedName>
    <definedName name="AVON">#REF!</definedName>
    <definedName name="BEDS">#REF!</definedName>
    <definedName name="BERKS">#REF!</definedName>
    <definedName name="BUCKS">#REF!</definedName>
    <definedName name="CAMBS">#REF!</definedName>
    <definedName name="CapAME">'[1]Dept AMEsum'!#REF!</definedName>
    <definedName name="CapDEL">[1]DELsum!#REF!</definedName>
    <definedName name="CGCapDEL">#REF!</definedName>
    <definedName name="CHESHIRE">#REF!</definedName>
    <definedName name="CLEVELAND">#REF!</definedName>
    <definedName name="CLWYD">#REF!</definedName>
    <definedName name="CORNWALL">#REF!</definedName>
    <definedName name="csdd">'[1]Dept AMEsum'!#REF!</definedName>
    <definedName name="CUMBRIA">#REF!</definedName>
    <definedName name="_xlnm.Database">#REF!</definedName>
    <definedName name="DERBYSHIRE">#REF!</definedName>
    <definedName name="DEVON">#REF!</definedName>
    <definedName name="DORSET">#REF!</definedName>
    <definedName name="DURHAM">#REF!</definedName>
    <definedName name="DYFED">#REF!</definedName>
    <definedName name="E_SUSSEX">#REF!</definedName>
    <definedName name="ed">#REF!</definedName>
    <definedName name="ESSEX">#REF!</definedName>
    <definedName name="GLOS">#REF!</definedName>
    <definedName name="GTR_MAN">#REF!</definedName>
    <definedName name="GWENT">#REF!</definedName>
    <definedName name="GWYNEDD">#REF!</definedName>
    <definedName name="HANTS">#REF!</definedName>
    <definedName name="HEREFORD_W">#REF!</definedName>
    <definedName name="HERTS">#REF!</definedName>
    <definedName name="HUMBERSIDE">#REF!</definedName>
    <definedName name="I_OF_WIGHT">#REF!</definedName>
    <definedName name="KENT">#REF!</definedName>
    <definedName name="LANCS">#REF!</definedName>
    <definedName name="LEICS">#REF!</definedName>
    <definedName name="LINCS">#REF!</definedName>
    <definedName name="LONDON">#REF!</definedName>
    <definedName name="M_GLAM">#REF!</definedName>
    <definedName name="MERSEYSIDE">#REF!</definedName>
    <definedName name="N_YORKS">#REF!</definedName>
    <definedName name="NORFOLK">#REF!</definedName>
    <definedName name="NORTHANTS">#REF!</definedName>
    <definedName name="NORTHUMBERLAND">#REF!</definedName>
    <definedName name="NOTTS">#REF!</definedName>
    <definedName name="OXON">#REF!</definedName>
    <definedName name="PCCapDEL">#REF!</definedName>
    <definedName name="POWYS">#REF!</definedName>
    <definedName name="_xlnm.Print_Area" localSheetId="14">' MH-Mental Health Services'!$A$1:$P$28</definedName>
    <definedName name="_xlnm.Print_Area" localSheetId="17">'CC-Community Care'!$A$1:$S$33</definedName>
    <definedName name="_xlnm.Print_Area" localSheetId="16">'CC-Community Prescribing'!$A$1:$S$34</definedName>
    <definedName name="_xlnm.Print_Area" localSheetId="18">'CC-Optometry &amp; Dentistry'!$A$1:$R$32</definedName>
    <definedName name="_xlnm.Print_Area" localSheetId="19">'CC-Rehabilitation'!$A$1:$S$33</definedName>
    <definedName name="_xlnm.Print_Area" localSheetId="8">'D&amp;T-Chemotherapy'!$A$1:$S$34</definedName>
    <definedName name="_xlnm.Print_Area" localSheetId="12">'D&amp;T-Diagnostic Test'!$A$1:$S$32</definedName>
    <definedName name="_xlnm.Print_Area" localSheetId="10">'D&amp;T-High Cost Drugs'!$A$1:$R$62</definedName>
    <definedName name="_xlnm.Print_Area" localSheetId="11">'D&amp;T-Radiology'!$A$1:$S$33</definedName>
    <definedName name="_xlnm.Print_Area" localSheetId="9">'D&amp;T-Radiotherapy'!$A$1:$T$37</definedName>
    <definedName name="_xlnm.Print_Area" localSheetId="13">'D&amp;T-Renal Dialysis'!$A$1:$S$33</definedName>
    <definedName name="_xlnm.Print_Area" localSheetId="1">'General Information'!$A$1:$H$27</definedName>
    <definedName name="_xlnm.Print_Area" localSheetId="6">'HBC-A&amp;E'!$A$1:$T$38</definedName>
    <definedName name="_xlnm.Print_Area" localSheetId="4">'HBC-Inpatient'!$A$1:$T$248</definedName>
    <definedName name="_xlnm.Print_Area" localSheetId="5">'HBC-Outpatient'!$A$1:$P$63</definedName>
    <definedName name="_xlnm.Print_Area" localSheetId="7">'HBC-Specialist Services'!$A$1:$T$35</definedName>
    <definedName name="_xlnm.Print_Area" localSheetId="22">'HCE per capita'!$A$1:$Q$45</definedName>
    <definedName name="_xlnm.Print_Area" localSheetId="0">Index!$A$1:$C$31</definedName>
    <definedName name="_xlnm.Print_Area" localSheetId="23">'ONS pop trends'!$A$1:$AM$77</definedName>
    <definedName name="_xlnm.Print_Area" localSheetId="20">'O-Other'!$A$1:$S$32</definedName>
    <definedName name="_xlnm.Print_Area" localSheetId="15">'PC-Primary Care'!$A$1:$X$44</definedName>
    <definedName name="_xlnm.Print_Area" localSheetId="21">'Share of overall expenditure'!$A$1:$V$33</definedName>
    <definedName name="_xlnm.Print_Area" localSheetId="3">'Summary Graphs'!$A$1:$BC$94</definedName>
    <definedName name="_xlnm.Print_Area" localSheetId="2">'Summary Table'!$A$1:$K$29</definedName>
    <definedName name="ResAME">'[1]Dept AMEsum'!#REF!</definedName>
    <definedName name="ResDEL">[1]DELsum!#REF!</definedName>
    <definedName name="rngAggregateLevel">#REF!</definedName>
    <definedName name="rngAggregateRequired">#REF!</definedName>
    <definedName name="rngSubFunctionTagBreakdown">#REF!</definedName>
    <definedName name="rngTable1">#REF!</definedName>
    <definedName name="rngTable2">#REF!</definedName>
    <definedName name="rngTable20">#REF!</definedName>
    <definedName name="rngTable3">#REF!</definedName>
    <definedName name="rngTable4">#REF!</definedName>
    <definedName name="rngTable5">#REF!</definedName>
    <definedName name="rngTable6">#REF!</definedName>
    <definedName name="rngTable7">#REF!</definedName>
    <definedName name="S_GLAM">#REF!</definedName>
    <definedName name="S_YORKS">#REF!</definedName>
    <definedName name="SHROPS">#REF!</definedName>
    <definedName name="SOMERSET">#REF!</definedName>
    <definedName name="STAFFS">#REF!</definedName>
    <definedName name="SUFFOLK">#REF!</definedName>
    <definedName name="SURREY">#REF!</definedName>
    <definedName name="Table">#REF!</definedName>
    <definedName name="TYNE_WEAR">#REF!</definedName>
    <definedName name="W_GLAM">#REF!</definedName>
    <definedName name="W_MIDS">#REF!</definedName>
    <definedName name="W_SUSSEX">#REF!</definedName>
    <definedName name="W_YORKS">#REF!</definedName>
    <definedName name="WARWICKS">#REF!</definedName>
    <definedName name="weff">#REF!</definedName>
    <definedName name="WILTS">#REF!</definedName>
    <definedName name="zss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6" l="1"/>
  <c r="K12" i="17"/>
  <c r="K12" i="15"/>
  <c r="N13" i="15"/>
  <c r="L11" i="14"/>
  <c r="L12" i="14"/>
  <c r="R12" i="17" l="1"/>
  <c r="G26" i="26" l="1"/>
  <c r="G30" i="26"/>
  <c r="F31" i="26"/>
  <c r="H31" i="26"/>
  <c r="I29" i="26" s="1"/>
  <c r="D31" i="26"/>
  <c r="E27" i="26" s="1"/>
  <c r="F25" i="26"/>
  <c r="H25" i="26"/>
  <c r="J25" i="26"/>
  <c r="L25" i="26"/>
  <c r="N25" i="26"/>
  <c r="P25" i="26"/>
  <c r="R25" i="26"/>
  <c r="T25" i="26"/>
  <c r="F26" i="26"/>
  <c r="H26" i="26"/>
  <c r="J26" i="26"/>
  <c r="L26" i="26"/>
  <c r="N26" i="26"/>
  <c r="P26" i="26"/>
  <c r="R26" i="26"/>
  <c r="T26" i="26"/>
  <c r="H27" i="26"/>
  <c r="J31" i="26"/>
  <c r="L27" i="26"/>
  <c r="N27" i="26"/>
  <c r="N31" i="26" s="1"/>
  <c r="O29" i="26" s="1"/>
  <c r="P27" i="26"/>
  <c r="P31" i="26" s="1"/>
  <c r="R27" i="26"/>
  <c r="R31" i="26" s="1"/>
  <c r="S29" i="26" s="1"/>
  <c r="T27" i="26"/>
  <c r="F28" i="26"/>
  <c r="H28" i="26"/>
  <c r="J28" i="26"/>
  <c r="L28" i="26"/>
  <c r="N28" i="26"/>
  <c r="P28" i="26"/>
  <c r="R28" i="26"/>
  <c r="T28" i="26"/>
  <c r="F29" i="26"/>
  <c r="H29" i="26"/>
  <c r="J29" i="26"/>
  <c r="L29" i="26"/>
  <c r="N29" i="26"/>
  <c r="P29" i="26"/>
  <c r="R29" i="26"/>
  <c r="T29" i="26"/>
  <c r="F30" i="26"/>
  <c r="H30" i="26"/>
  <c r="J30" i="26"/>
  <c r="L30" i="26"/>
  <c r="N30" i="26"/>
  <c r="P30" i="26"/>
  <c r="R30" i="26"/>
  <c r="T30" i="26"/>
  <c r="D30" i="26"/>
  <c r="D29" i="26"/>
  <c r="D28" i="26"/>
  <c r="D26" i="26"/>
  <c r="D25" i="26"/>
  <c r="I26" i="26" l="1"/>
  <c r="I30" i="26"/>
  <c r="I25" i="26"/>
  <c r="I28" i="26"/>
  <c r="I31" i="26"/>
  <c r="T31" i="26"/>
  <c r="U25" i="26" s="1"/>
  <c r="Q26" i="26"/>
  <c r="Q29" i="26"/>
  <c r="Q31" i="26"/>
  <c r="Q27" i="26"/>
  <c r="Q25" i="26"/>
  <c r="Q28" i="26"/>
  <c r="L31" i="26"/>
  <c r="M26" i="26" s="1"/>
  <c r="K31" i="26"/>
  <c r="K28" i="26"/>
  <c r="K25" i="26"/>
  <c r="S25" i="26"/>
  <c r="S28" i="26"/>
  <c r="S31" i="26"/>
  <c r="S27" i="26"/>
  <c r="S30" i="26"/>
  <c r="S26" i="26"/>
  <c r="Q30" i="26"/>
  <c r="O30" i="26"/>
  <c r="O26" i="26"/>
  <c r="O25" i="26"/>
  <c r="O28" i="26"/>
  <c r="O31" i="26"/>
  <c r="O27" i="26"/>
  <c r="K27" i="26"/>
  <c r="K30" i="26"/>
  <c r="K26" i="26"/>
  <c r="K29" i="26"/>
  <c r="G29" i="26"/>
  <c r="G25" i="26"/>
  <c r="G28" i="26"/>
  <c r="G31" i="26"/>
  <c r="E26" i="26"/>
  <c r="E30" i="26"/>
  <c r="E29" i="26"/>
  <c r="E25" i="26"/>
  <c r="E28" i="26"/>
  <c r="E31" i="26"/>
  <c r="U28" i="26" l="1"/>
  <c r="U26" i="26"/>
  <c r="U30" i="26"/>
  <c r="U31" i="26"/>
  <c r="U29" i="26"/>
  <c r="U27" i="26"/>
  <c r="M28" i="26"/>
  <c r="M31" i="26"/>
  <c r="M30" i="26"/>
  <c r="M27" i="26"/>
  <c r="M25" i="26"/>
  <c r="M29" i="26"/>
  <c r="F21" i="26"/>
  <c r="H21" i="26"/>
  <c r="J21" i="26"/>
  <c r="L21" i="26"/>
  <c r="N21" i="26"/>
  <c r="P21" i="26"/>
  <c r="R21" i="26"/>
  <c r="T21" i="26"/>
  <c r="D21" i="26"/>
  <c r="E8" i="26" s="1"/>
  <c r="E7" i="26" l="1"/>
  <c r="E19" i="26"/>
  <c r="E15" i="26"/>
  <c r="E11" i="26"/>
  <c r="Q6" i="26"/>
  <c r="Q10" i="26"/>
  <c r="Q14" i="26"/>
  <c r="Q18" i="26"/>
  <c r="Q4" i="26"/>
  <c r="Q5" i="26"/>
  <c r="Q9" i="26"/>
  <c r="Q13" i="26"/>
  <c r="Q17" i="26"/>
  <c r="Q21" i="26"/>
  <c r="Q7" i="26"/>
  <c r="Q11" i="26"/>
  <c r="Q15" i="26"/>
  <c r="Q19" i="26"/>
  <c r="Q8" i="26"/>
  <c r="Q12" i="26"/>
  <c r="Q16" i="26"/>
  <c r="Q20" i="26"/>
  <c r="I6" i="26"/>
  <c r="I10" i="26"/>
  <c r="I14" i="26"/>
  <c r="I18" i="26"/>
  <c r="I4" i="26"/>
  <c r="I16" i="26"/>
  <c r="I20" i="26"/>
  <c r="I5" i="26"/>
  <c r="I13" i="26"/>
  <c r="I21" i="26"/>
  <c r="I7" i="26"/>
  <c r="I11" i="26"/>
  <c r="I15" i="26"/>
  <c r="I19" i="26"/>
  <c r="I8" i="26"/>
  <c r="I12" i="26"/>
  <c r="I9" i="26"/>
  <c r="I17" i="26"/>
  <c r="O8" i="26"/>
  <c r="O12" i="26"/>
  <c r="O16" i="26"/>
  <c r="O20" i="26"/>
  <c r="O7" i="26"/>
  <c r="O11" i="26"/>
  <c r="O15" i="26"/>
  <c r="O19" i="26"/>
  <c r="O5" i="26"/>
  <c r="O9" i="26"/>
  <c r="O13" i="26"/>
  <c r="O17" i="26"/>
  <c r="O21" i="26"/>
  <c r="O6" i="26"/>
  <c r="O10" i="26"/>
  <c r="O14" i="26"/>
  <c r="O18" i="26"/>
  <c r="O4" i="26"/>
  <c r="G8" i="26"/>
  <c r="G12" i="26"/>
  <c r="G16" i="26"/>
  <c r="G20" i="26"/>
  <c r="G6" i="26"/>
  <c r="G10" i="26"/>
  <c r="G14" i="26"/>
  <c r="G18" i="26"/>
  <c r="G4" i="26"/>
  <c r="G11" i="26"/>
  <c r="G15" i="26"/>
  <c r="G5" i="26"/>
  <c r="G9" i="26"/>
  <c r="G13" i="26"/>
  <c r="G17" i="26"/>
  <c r="G21" i="26"/>
  <c r="G7" i="26"/>
  <c r="G19" i="26"/>
  <c r="E18" i="26"/>
  <c r="E14" i="26"/>
  <c r="E10" i="26"/>
  <c r="E6" i="26"/>
  <c r="U6" i="26"/>
  <c r="U10" i="26"/>
  <c r="U14" i="26"/>
  <c r="U18" i="26"/>
  <c r="U4" i="26"/>
  <c r="U5" i="26"/>
  <c r="U9" i="26"/>
  <c r="U13" i="26"/>
  <c r="U17" i="26"/>
  <c r="U21" i="26"/>
  <c r="U7" i="26"/>
  <c r="U11" i="26"/>
  <c r="U15" i="26"/>
  <c r="U19" i="26"/>
  <c r="U8" i="26"/>
  <c r="U12" i="26"/>
  <c r="U16" i="26"/>
  <c r="U20" i="26"/>
  <c r="M6" i="26"/>
  <c r="M10" i="26"/>
  <c r="M14" i="26"/>
  <c r="M18" i="26"/>
  <c r="M4" i="26"/>
  <c r="M5" i="26"/>
  <c r="M13" i="26"/>
  <c r="M17" i="26"/>
  <c r="M7" i="26"/>
  <c r="M11" i="26"/>
  <c r="M15" i="26"/>
  <c r="M19" i="26"/>
  <c r="M8" i="26"/>
  <c r="M12" i="26"/>
  <c r="M16" i="26"/>
  <c r="M20" i="26"/>
  <c r="M9" i="26"/>
  <c r="M21" i="26"/>
  <c r="E4" i="26"/>
  <c r="E17" i="26"/>
  <c r="E13" i="26"/>
  <c r="E9" i="26"/>
  <c r="E5" i="26"/>
  <c r="S8" i="26"/>
  <c r="S12" i="26"/>
  <c r="S16" i="26"/>
  <c r="S20" i="26"/>
  <c r="S7" i="26"/>
  <c r="S11" i="26"/>
  <c r="S15" i="26"/>
  <c r="S19" i="26"/>
  <c r="S5" i="26"/>
  <c r="S9" i="26"/>
  <c r="S13" i="26"/>
  <c r="S17" i="26"/>
  <c r="S21" i="26"/>
  <c r="S6" i="26"/>
  <c r="S10" i="26"/>
  <c r="S14" i="26"/>
  <c r="S18" i="26"/>
  <c r="S4" i="26"/>
  <c r="K8" i="26"/>
  <c r="K12" i="26"/>
  <c r="K16" i="26"/>
  <c r="K20" i="26"/>
  <c r="K7" i="26"/>
  <c r="K15" i="26"/>
  <c r="K5" i="26"/>
  <c r="K9" i="26"/>
  <c r="K13" i="26"/>
  <c r="K17" i="26"/>
  <c r="K21" i="26"/>
  <c r="K6" i="26"/>
  <c r="K10" i="26"/>
  <c r="K14" i="26"/>
  <c r="K18" i="26"/>
  <c r="K4" i="26"/>
  <c r="K11" i="26"/>
  <c r="K19" i="26"/>
  <c r="E20" i="26"/>
  <c r="E16" i="26"/>
  <c r="E12" i="26"/>
  <c r="O7" i="19"/>
  <c r="O8" i="19"/>
  <c r="O9" i="19"/>
  <c r="O10" i="19"/>
  <c r="O11" i="19"/>
  <c r="O12" i="19"/>
  <c r="O13" i="19"/>
  <c r="O14" i="19"/>
  <c r="O6" i="19"/>
  <c r="AH7" i="19"/>
  <c r="AH8" i="19"/>
  <c r="AH9" i="19"/>
  <c r="AH10" i="19"/>
  <c r="AH11" i="19"/>
  <c r="AH12" i="19"/>
  <c r="AH13" i="19"/>
  <c r="AH14" i="19"/>
  <c r="AH6" i="19"/>
  <c r="AZ7" i="19"/>
  <c r="AZ8" i="19"/>
  <c r="AZ9" i="19"/>
  <c r="AZ10" i="19"/>
  <c r="AZ11" i="19"/>
  <c r="AZ12" i="19"/>
  <c r="AZ13" i="19"/>
  <c r="AZ14" i="19"/>
  <c r="AZ6" i="19"/>
  <c r="M6" i="19"/>
  <c r="M7" i="19"/>
  <c r="M8" i="19"/>
  <c r="M9" i="19"/>
  <c r="M10" i="19"/>
  <c r="M11" i="19"/>
  <c r="M12" i="19"/>
  <c r="M13" i="19"/>
  <c r="M14" i="19"/>
  <c r="E21" i="26" l="1"/>
  <c r="C74" i="24"/>
  <c r="K73" i="24"/>
  <c r="J73" i="24"/>
  <c r="I73" i="24"/>
  <c r="H73" i="24"/>
  <c r="G73" i="24"/>
  <c r="F73" i="24"/>
  <c r="E73" i="24"/>
  <c r="D73" i="24"/>
  <c r="C73" i="24"/>
  <c r="K72" i="24"/>
  <c r="J72" i="24"/>
  <c r="I72" i="24"/>
  <c r="H72" i="24"/>
  <c r="G72" i="24"/>
  <c r="F72" i="24"/>
  <c r="E72" i="24"/>
  <c r="D72" i="24"/>
  <c r="C72" i="24"/>
  <c r="K71" i="24"/>
  <c r="J71" i="24"/>
  <c r="I71" i="24"/>
  <c r="H71" i="24"/>
  <c r="G71" i="24"/>
  <c r="F71" i="24"/>
  <c r="E71" i="24"/>
  <c r="D71" i="24"/>
  <c r="C71" i="24"/>
  <c r="K70" i="24"/>
  <c r="J70" i="24"/>
  <c r="I70" i="24"/>
  <c r="H70" i="24"/>
  <c r="G70" i="24"/>
  <c r="F70" i="24"/>
  <c r="E70" i="24"/>
  <c r="D70" i="24"/>
  <c r="C70" i="24"/>
  <c r="K69" i="24"/>
  <c r="J69" i="24"/>
  <c r="I69" i="24"/>
  <c r="H69" i="24"/>
  <c r="G69" i="24"/>
  <c r="F69" i="24"/>
  <c r="E69" i="24"/>
  <c r="D69" i="24"/>
  <c r="C69" i="24"/>
  <c r="K68" i="24"/>
  <c r="J68" i="24"/>
  <c r="I68" i="24"/>
  <c r="H68" i="24"/>
  <c r="G68" i="24"/>
  <c r="F68" i="24"/>
  <c r="E68" i="24"/>
  <c r="D68" i="24"/>
  <c r="C68" i="24"/>
  <c r="K67" i="24"/>
  <c r="J67" i="24"/>
  <c r="I67" i="24"/>
  <c r="H67" i="24"/>
  <c r="G67" i="24"/>
  <c r="F67" i="24"/>
  <c r="E67" i="24"/>
  <c r="D67" i="24"/>
  <c r="C67" i="24"/>
  <c r="K66" i="24"/>
  <c r="J66" i="24"/>
  <c r="I66" i="24"/>
  <c r="H66" i="24"/>
  <c r="G66" i="24"/>
  <c r="F66" i="24"/>
  <c r="E66" i="24"/>
  <c r="D66" i="24"/>
  <c r="C66" i="24"/>
  <c r="K65" i="24"/>
  <c r="J65" i="24"/>
  <c r="I65" i="24"/>
  <c r="H65" i="24"/>
  <c r="G65" i="24"/>
  <c r="F65" i="24"/>
  <c r="E65" i="24"/>
  <c r="D65" i="24"/>
  <c r="C65" i="24"/>
  <c r="K64" i="24"/>
  <c r="J64" i="24"/>
  <c r="I64" i="24"/>
  <c r="H64" i="24"/>
  <c r="G64" i="24"/>
  <c r="F64" i="24"/>
  <c r="E64" i="24"/>
  <c r="D64" i="24"/>
  <c r="C64" i="24"/>
  <c r="K63" i="24"/>
  <c r="J63" i="24"/>
  <c r="I63" i="24"/>
  <c r="H63" i="24"/>
  <c r="G63" i="24"/>
  <c r="P63" i="24" s="1"/>
  <c r="F63" i="24"/>
  <c r="E63" i="24"/>
  <c r="D63" i="24"/>
  <c r="C63" i="24"/>
  <c r="K62" i="24"/>
  <c r="J62" i="24"/>
  <c r="I62" i="24"/>
  <c r="H62" i="24"/>
  <c r="G62" i="24"/>
  <c r="F62" i="24"/>
  <c r="E62" i="24"/>
  <c r="D62" i="24"/>
  <c r="C62" i="24"/>
  <c r="K61" i="24"/>
  <c r="J61" i="24"/>
  <c r="I61" i="24"/>
  <c r="H61" i="24"/>
  <c r="G61" i="24"/>
  <c r="F61" i="24"/>
  <c r="E61" i="24"/>
  <c r="D61" i="24"/>
  <c r="C61" i="24"/>
  <c r="K60" i="24"/>
  <c r="J60" i="24"/>
  <c r="I60" i="24"/>
  <c r="H60" i="24"/>
  <c r="G60" i="24"/>
  <c r="F60" i="24"/>
  <c r="E60" i="24"/>
  <c r="D60" i="24"/>
  <c r="C60" i="24"/>
  <c r="K59" i="24"/>
  <c r="J59" i="24"/>
  <c r="I59" i="24"/>
  <c r="H59" i="24"/>
  <c r="G59" i="24"/>
  <c r="F59" i="24"/>
  <c r="E59" i="24"/>
  <c r="D59" i="24"/>
  <c r="C59" i="24"/>
  <c r="K58" i="24"/>
  <c r="J58" i="24"/>
  <c r="I58" i="24"/>
  <c r="H58" i="24"/>
  <c r="G58" i="24"/>
  <c r="F58" i="24"/>
  <c r="E58" i="24"/>
  <c r="D58" i="24"/>
  <c r="C58" i="24"/>
  <c r="K57" i="24"/>
  <c r="J57" i="24"/>
  <c r="I57" i="24"/>
  <c r="H57" i="24"/>
  <c r="G57" i="24"/>
  <c r="F57" i="24"/>
  <c r="E57" i="24"/>
  <c r="D57" i="24"/>
  <c r="C57" i="24"/>
  <c r="K56" i="24"/>
  <c r="J56" i="24"/>
  <c r="I56" i="24"/>
  <c r="H56" i="24"/>
  <c r="G56" i="24"/>
  <c r="F56" i="24"/>
  <c r="E56" i="24"/>
  <c r="D56" i="24"/>
  <c r="C56" i="24"/>
  <c r="K55" i="24"/>
  <c r="J55" i="24"/>
  <c r="I55" i="24"/>
  <c r="H55" i="24"/>
  <c r="G55" i="24"/>
  <c r="F55" i="24"/>
  <c r="E55" i="24"/>
  <c r="D55" i="24"/>
  <c r="C55" i="24"/>
  <c r="K48" i="24"/>
  <c r="K74" i="24" s="1"/>
  <c r="J48" i="24"/>
  <c r="I48" i="24"/>
  <c r="H48" i="24"/>
  <c r="Q42" i="24" s="1"/>
  <c r="G48" i="24"/>
  <c r="G74" i="24" s="1"/>
  <c r="P55" i="24" s="1"/>
  <c r="F48" i="24"/>
  <c r="E48" i="24"/>
  <c r="D48" i="24"/>
  <c r="M45" i="24" s="1"/>
  <c r="C48" i="24"/>
  <c r="T47" i="24"/>
  <c r="R47" i="24"/>
  <c r="P47" i="24"/>
  <c r="N47" i="24"/>
  <c r="L47" i="24"/>
  <c r="T46" i="24"/>
  <c r="P46" i="24"/>
  <c r="O46" i="24"/>
  <c r="L46" i="24"/>
  <c r="T45" i="24"/>
  <c r="R45" i="24"/>
  <c r="P45" i="24"/>
  <c r="N45" i="24"/>
  <c r="L45" i="24"/>
  <c r="T44" i="24"/>
  <c r="S44" i="24"/>
  <c r="R44" i="24"/>
  <c r="P44" i="24"/>
  <c r="O44" i="24"/>
  <c r="N44" i="24"/>
  <c r="L44" i="24"/>
  <c r="T43" i="24"/>
  <c r="S43" i="24"/>
  <c r="R43" i="24"/>
  <c r="P43" i="24"/>
  <c r="O43" i="24"/>
  <c r="N43" i="24"/>
  <c r="L43" i="24"/>
  <c r="T42" i="24"/>
  <c r="S42" i="24"/>
  <c r="P42" i="24"/>
  <c r="L42" i="24"/>
  <c r="T41" i="24"/>
  <c r="R41" i="24"/>
  <c r="P41" i="24"/>
  <c r="N41" i="24"/>
  <c r="L41" i="24"/>
  <c r="T40" i="24"/>
  <c r="S40" i="24"/>
  <c r="R40" i="24"/>
  <c r="P40" i="24"/>
  <c r="O40" i="24"/>
  <c r="N40" i="24"/>
  <c r="L40" i="24"/>
  <c r="T39" i="24"/>
  <c r="R39" i="24"/>
  <c r="P39" i="24"/>
  <c r="N39" i="24"/>
  <c r="L39" i="24"/>
  <c r="T38" i="24"/>
  <c r="P38" i="24"/>
  <c r="O38" i="24"/>
  <c r="M38" i="24"/>
  <c r="L38" i="24"/>
  <c r="T37" i="24"/>
  <c r="R37" i="24"/>
  <c r="Q37" i="24"/>
  <c r="P37" i="24"/>
  <c r="N37" i="24"/>
  <c r="L37" i="24"/>
  <c r="T36" i="24"/>
  <c r="S36" i="24"/>
  <c r="R36" i="24"/>
  <c r="Q36" i="24"/>
  <c r="P36" i="24"/>
  <c r="O36" i="24"/>
  <c r="N36" i="24"/>
  <c r="M36" i="24"/>
  <c r="L36" i="24"/>
  <c r="T35" i="24"/>
  <c r="S35" i="24"/>
  <c r="R35" i="24"/>
  <c r="P35" i="24"/>
  <c r="O35" i="24"/>
  <c r="N35" i="24"/>
  <c r="L35" i="24"/>
  <c r="T34" i="24"/>
  <c r="S34" i="24"/>
  <c r="P34" i="24"/>
  <c r="L34" i="24"/>
  <c r="T33" i="24"/>
  <c r="R33" i="24"/>
  <c r="P33" i="24"/>
  <c r="N33" i="24"/>
  <c r="L33" i="24"/>
  <c r="T32" i="24"/>
  <c r="S32" i="24"/>
  <c r="R32" i="24"/>
  <c r="Q32" i="24"/>
  <c r="P32" i="24"/>
  <c r="O32" i="24"/>
  <c r="N32" i="24"/>
  <c r="M32" i="24"/>
  <c r="L32" i="24"/>
  <c r="T31" i="24"/>
  <c r="R31" i="24"/>
  <c r="P31" i="24"/>
  <c r="N31" i="24"/>
  <c r="L31" i="24"/>
  <c r="T30" i="24"/>
  <c r="P30" i="24"/>
  <c r="O30" i="24"/>
  <c r="L30" i="24"/>
  <c r="T29" i="24"/>
  <c r="R29" i="24"/>
  <c r="P29" i="24"/>
  <c r="N29" i="24"/>
  <c r="L29" i="24"/>
  <c r="K22" i="24"/>
  <c r="J22" i="24"/>
  <c r="I22" i="24"/>
  <c r="H22" i="24"/>
  <c r="G22" i="24"/>
  <c r="F22" i="24"/>
  <c r="E22" i="24"/>
  <c r="D22" i="24"/>
  <c r="C22" i="24"/>
  <c r="T21" i="24"/>
  <c r="S21" i="24"/>
  <c r="P21" i="24"/>
  <c r="O21" i="24"/>
  <c r="N21" i="24"/>
  <c r="L21" i="24"/>
  <c r="T20" i="24"/>
  <c r="S20" i="24"/>
  <c r="Q20" i="24"/>
  <c r="P20" i="24"/>
  <c r="M20" i="24"/>
  <c r="L20" i="24"/>
  <c r="T19" i="24"/>
  <c r="Q19" i="24"/>
  <c r="P19" i="24"/>
  <c r="L19" i="24"/>
  <c r="T18" i="24"/>
  <c r="Q18" i="24"/>
  <c r="P18" i="24"/>
  <c r="M18" i="24"/>
  <c r="L18" i="24"/>
  <c r="T17" i="24"/>
  <c r="Q17" i="24"/>
  <c r="P17" i="24"/>
  <c r="N17" i="24"/>
  <c r="M17" i="24"/>
  <c r="L17" i="24"/>
  <c r="T16" i="24"/>
  <c r="S16" i="24"/>
  <c r="Q16" i="24"/>
  <c r="P16" i="24"/>
  <c r="O16" i="24"/>
  <c r="M16" i="24"/>
  <c r="L16" i="24"/>
  <c r="T15" i="24"/>
  <c r="P15" i="24"/>
  <c r="O15" i="24"/>
  <c r="L15" i="24"/>
  <c r="T14" i="24"/>
  <c r="S14" i="24"/>
  <c r="Q14" i="24"/>
  <c r="P14" i="24"/>
  <c r="O14" i="24"/>
  <c r="M14" i="24"/>
  <c r="L14" i="24"/>
  <c r="T13" i="24"/>
  <c r="Q13" i="24"/>
  <c r="P13" i="24"/>
  <c r="M13" i="24"/>
  <c r="L13" i="24"/>
  <c r="T12" i="24"/>
  <c r="Q12" i="24"/>
  <c r="P12" i="24"/>
  <c r="M12" i="24"/>
  <c r="L12" i="24"/>
  <c r="T11" i="24"/>
  <c r="S11" i="24"/>
  <c r="R11" i="24"/>
  <c r="P11" i="24"/>
  <c r="L11" i="24"/>
  <c r="T10" i="24"/>
  <c r="Q10" i="24"/>
  <c r="P10" i="24"/>
  <c r="M10" i="24"/>
  <c r="L10" i="24"/>
  <c r="T9" i="24"/>
  <c r="Q9" i="24"/>
  <c r="P9" i="24"/>
  <c r="N9" i="24"/>
  <c r="M9" i="24"/>
  <c r="L9" i="24"/>
  <c r="T8" i="24"/>
  <c r="S8" i="24"/>
  <c r="Q8" i="24"/>
  <c r="P8" i="24"/>
  <c r="O8" i="24"/>
  <c r="M8" i="24"/>
  <c r="L8" i="24"/>
  <c r="T7" i="24"/>
  <c r="P7" i="24"/>
  <c r="O7" i="24"/>
  <c r="L7" i="24"/>
  <c r="T6" i="24"/>
  <c r="S6" i="24"/>
  <c r="Q6" i="24"/>
  <c r="P6" i="24"/>
  <c r="O6" i="24"/>
  <c r="M6" i="24"/>
  <c r="L6" i="24"/>
  <c r="T5" i="24"/>
  <c r="Q5" i="24"/>
  <c r="P5" i="24"/>
  <c r="M5" i="24"/>
  <c r="L5" i="24"/>
  <c r="T4" i="24"/>
  <c r="Q4" i="24"/>
  <c r="P4" i="24"/>
  <c r="M4" i="24"/>
  <c r="L4" i="24"/>
  <c r="T3" i="24"/>
  <c r="S3" i="24"/>
  <c r="R3" i="24"/>
  <c r="P3" i="24"/>
  <c r="L3" i="24"/>
  <c r="T70" i="24" l="1"/>
  <c r="Q34" i="24"/>
  <c r="M37" i="24"/>
  <c r="Q41" i="24"/>
  <c r="M42" i="24"/>
  <c r="L67" i="24"/>
  <c r="P67" i="24"/>
  <c r="T67" i="24"/>
  <c r="P71" i="24"/>
  <c r="T71" i="24"/>
  <c r="T55" i="24"/>
  <c r="T59" i="24"/>
  <c r="Q29" i="24"/>
  <c r="M30" i="24"/>
  <c r="M40" i="24"/>
  <c r="Q40" i="24"/>
  <c r="M44" i="24"/>
  <c r="Q44" i="24"/>
  <c r="Q45" i="24"/>
  <c r="M46" i="24"/>
  <c r="L57" i="24"/>
  <c r="P57" i="24"/>
  <c r="T57" i="24"/>
  <c r="P61" i="24"/>
  <c r="T61" i="24"/>
  <c r="P64" i="24"/>
  <c r="T64" i="24"/>
  <c r="T68" i="24"/>
  <c r="T72" i="24"/>
  <c r="M29" i="24"/>
  <c r="Q33" i="24"/>
  <c r="M34" i="24"/>
  <c r="P58" i="24"/>
  <c r="T58" i="24"/>
  <c r="T62" i="24"/>
  <c r="T65" i="24"/>
  <c r="T69" i="24"/>
  <c r="L61" i="24"/>
  <c r="L64" i="24"/>
  <c r="L59" i="24"/>
  <c r="P59" i="24"/>
  <c r="L65" i="24"/>
  <c r="P65" i="24"/>
  <c r="P69" i="24"/>
  <c r="P56" i="24"/>
  <c r="T56" i="24"/>
  <c r="T60" i="24"/>
  <c r="T63" i="24"/>
  <c r="T66" i="24"/>
  <c r="L73" i="24"/>
  <c r="P73" i="24"/>
  <c r="T73" i="24"/>
  <c r="L58" i="24"/>
  <c r="N20" i="24"/>
  <c r="N18" i="24"/>
  <c r="N14" i="24"/>
  <c r="N10" i="24"/>
  <c r="N6" i="24"/>
  <c r="E74" i="24"/>
  <c r="N70" i="24" s="1"/>
  <c r="R20" i="24"/>
  <c r="R19" i="24"/>
  <c r="R18" i="24"/>
  <c r="R14" i="24"/>
  <c r="R10" i="24"/>
  <c r="R6" i="24"/>
  <c r="N3" i="24"/>
  <c r="N4" i="24"/>
  <c r="R4" i="24"/>
  <c r="R5" i="24"/>
  <c r="N11" i="24"/>
  <c r="N12" i="24"/>
  <c r="R12" i="24"/>
  <c r="R13" i="24"/>
  <c r="N19" i="24"/>
  <c r="O19" i="24"/>
  <c r="F74" i="24"/>
  <c r="O62" i="24" s="1"/>
  <c r="O20" i="24"/>
  <c r="O17" i="24"/>
  <c r="O13" i="24"/>
  <c r="O9" i="24"/>
  <c r="O5" i="24"/>
  <c r="S19" i="24"/>
  <c r="S17" i="24"/>
  <c r="S13" i="24"/>
  <c r="S9" i="24"/>
  <c r="S5" i="24"/>
  <c r="J74" i="24"/>
  <c r="S56" i="24" s="1"/>
  <c r="O45" i="24"/>
  <c r="O41" i="24"/>
  <c r="O37" i="24"/>
  <c r="O33" i="24"/>
  <c r="O29" i="24"/>
  <c r="O42" i="24"/>
  <c r="O34" i="24"/>
  <c r="S45" i="24"/>
  <c r="S41" i="24"/>
  <c r="S37" i="24"/>
  <c r="S33" i="24"/>
  <c r="S29" i="24"/>
  <c r="S47" i="24"/>
  <c r="S39" i="24"/>
  <c r="S31" i="24"/>
  <c r="L56" i="24"/>
  <c r="L69" i="24"/>
  <c r="L71" i="24"/>
  <c r="O3" i="24"/>
  <c r="O4" i="24"/>
  <c r="S4" i="24"/>
  <c r="N5" i="24"/>
  <c r="R7" i="24"/>
  <c r="S10" i="24"/>
  <c r="O11" i="24"/>
  <c r="O12" i="24"/>
  <c r="S12" i="24"/>
  <c r="N13" i="24"/>
  <c r="R15" i="24"/>
  <c r="S18" i="24"/>
  <c r="S30" i="24"/>
  <c r="O31" i="24"/>
  <c r="S38" i="24"/>
  <c r="O39" i="24"/>
  <c r="S46" i="24"/>
  <c r="O47" i="24"/>
  <c r="L63" i="24"/>
  <c r="N67" i="24"/>
  <c r="L68" i="24"/>
  <c r="P68" i="24"/>
  <c r="I74" i="24"/>
  <c r="R63" i="24" s="1"/>
  <c r="N7" i="24"/>
  <c r="S7" i="24"/>
  <c r="N8" i="24"/>
  <c r="R8" i="24"/>
  <c r="R9" i="24"/>
  <c r="O10" i="24"/>
  <c r="N15" i="24"/>
  <c r="S15" i="24"/>
  <c r="N16" i="24"/>
  <c r="R16" i="24"/>
  <c r="R17" i="24"/>
  <c r="O18" i="24"/>
  <c r="R21" i="24"/>
  <c r="D74" i="24"/>
  <c r="M21" i="24"/>
  <c r="M19" i="24"/>
  <c r="M15" i="24"/>
  <c r="M11" i="24"/>
  <c r="M7" i="24"/>
  <c r="M3" i="24"/>
  <c r="H74" i="24"/>
  <c r="Q21" i="24"/>
  <c r="Q15" i="24"/>
  <c r="Q11" i="24"/>
  <c r="Q7" i="24"/>
  <c r="Q3" i="24"/>
  <c r="M47" i="24"/>
  <c r="M43" i="24"/>
  <c r="M39" i="24"/>
  <c r="M35" i="24"/>
  <c r="M31" i="24"/>
  <c r="M41" i="24"/>
  <c r="M33" i="24"/>
  <c r="Q47" i="24"/>
  <c r="Q43" i="24"/>
  <c r="Q39" i="24"/>
  <c r="Q35" i="24"/>
  <c r="Q31" i="24"/>
  <c r="Q46" i="24"/>
  <c r="Q38" i="24"/>
  <c r="Q30" i="24"/>
  <c r="L55" i="24"/>
  <c r="S58" i="24"/>
  <c r="N59" i="24"/>
  <c r="L60" i="24"/>
  <c r="P60" i="24"/>
  <c r="L66" i="24"/>
  <c r="P66" i="24"/>
  <c r="L72" i="24"/>
  <c r="P72" i="24"/>
  <c r="N46" i="24"/>
  <c r="N42" i="24"/>
  <c r="N38" i="24"/>
  <c r="N34" i="24"/>
  <c r="N30" i="24"/>
  <c r="R46" i="24"/>
  <c r="R42" i="24"/>
  <c r="R38" i="24"/>
  <c r="R34" i="24"/>
  <c r="R30" i="24"/>
  <c r="L62" i="24"/>
  <c r="P62" i="24"/>
  <c r="L70" i="24"/>
  <c r="P70" i="24"/>
  <c r="R73" i="24" l="1"/>
  <c r="R65" i="24"/>
  <c r="R57" i="24"/>
  <c r="N61" i="24"/>
  <c r="N69" i="24"/>
  <c r="N63" i="24"/>
  <c r="N73" i="24"/>
  <c r="N65" i="24"/>
  <c r="N57" i="24"/>
  <c r="N66" i="24"/>
  <c r="N62" i="24"/>
  <c r="R64" i="24"/>
  <c r="R70" i="24"/>
  <c r="R69" i="24"/>
  <c r="R67" i="24"/>
  <c r="R72" i="24"/>
  <c r="O70" i="24"/>
  <c r="R71" i="24"/>
  <c r="O60" i="24"/>
  <c r="S66" i="24"/>
  <c r="M72" i="24"/>
  <c r="M64" i="24"/>
  <c r="M56" i="24"/>
  <c r="M68" i="24"/>
  <c r="M63" i="24"/>
  <c r="M71" i="24"/>
  <c r="M62" i="24"/>
  <c r="M58" i="24"/>
  <c r="M70" i="24"/>
  <c r="M66" i="24"/>
  <c r="M60" i="24"/>
  <c r="M55" i="24"/>
  <c r="Q70" i="24"/>
  <c r="Q62" i="24"/>
  <c r="Q64" i="24"/>
  <c r="Q58" i="24"/>
  <c r="Q72" i="24"/>
  <c r="Q66" i="24"/>
  <c r="Q60" i="24"/>
  <c r="Q57" i="24"/>
  <c r="Q68" i="24"/>
  <c r="Q65" i="24"/>
  <c r="Q61" i="24"/>
  <c r="Q59" i="24"/>
  <c r="Q69" i="24"/>
  <c r="Q67" i="24"/>
  <c r="Q56" i="24"/>
  <c r="M69" i="24"/>
  <c r="M61" i="24"/>
  <c r="Q63" i="24"/>
  <c r="M57" i="24"/>
  <c r="R66" i="24"/>
  <c r="R62" i="24"/>
  <c r="R58" i="24"/>
  <c r="Q73" i="24"/>
  <c r="R55" i="24"/>
  <c r="O67" i="24"/>
  <c r="O59" i="24"/>
  <c r="O71" i="24"/>
  <c r="O69" i="24"/>
  <c r="O65" i="24"/>
  <c r="O64" i="24"/>
  <c r="O58" i="24"/>
  <c r="O73" i="24"/>
  <c r="O72" i="24"/>
  <c r="O66" i="24"/>
  <c r="O55" i="24"/>
  <c r="O63" i="24"/>
  <c r="O61" i="24"/>
  <c r="O57" i="24"/>
  <c r="N56" i="24"/>
  <c r="N64" i="24"/>
  <c r="N72" i="24"/>
  <c r="R68" i="24"/>
  <c r="O56" i="24"/>
  <c r="M67" i="24"/>
  <c r="R60" i="24"/>
  <c r="N71" i="24"/>
  <c r="R61" i="24"/>
  <c r="R59" i="24"/>
  <c r="R56" i="24"/>
  <c r="Q71" i="24"/>
  <c r="M65" i="24"/>
  <c r="N58" i="24"/>
  <c r="M73" i="24"/>
  <c r="O68" i="24"/>
  <c r="N55" i="24"/>
  <c r="S73" i="24"/>
  <c r="S65" i="24"/>
  <c r="S57" i="24"/>
  <c r="S68" i="24"/>
  <c r="S55" i="24"/>
  <c r="S63" i="24"/>
  <c r="S61" i="24"/>
  <c r="S59" i="24"/>
  <c r="S71" i="24"/>
  <c r="S69" i="24"/>
  <c r="S67" i="24"/>
  <c r="S62" i="24"/>
  <c r="S70" i="24"/>
  <c r="S64" i="24"/>
  <c r="S60" i="24"/>
  <c r="Q55" i="24"/>
  <c r="N68" i="24"/>
  <c r="S72" i="24"/>
  <c r="M59" i="24"/>
  <c r="N60" i="24"/>
  <c r="F32" i="23" l="1"/>
  <c r="E32" i="23"/>
  <c r="D32" i="23"/>
  <c r="C32" i="23"/>
  <c r="F31" i="23"/>
  <c r="F33" i="23" s="1"/>
  <c r="E31" i="23"/>
  <c r="D31" i="23"/>
  <c r="D33" i="23" s="1"/>
  <c r="C31" i="23"/>
  <c r="C33" i="23" s="1"/>
  <c r="F30" i="23"/>
  <c r="E30" i="23"/>
  <c r="D30" i="23"/>
  <c r="C30" i="23"/>
  <c r="F29" i="23"/>
  <c r="E29" i="23"/>
  <c r="D29" i="23"/>
  <c r="C29" i="23"/>
  <c r="F28" i="23"/>
  <c r="E28" i="23"/>
  <c r="D28" i="23"/>
  <c r="C28" i="23"/>
  <c r="F27" i="23"/>
  <c r="E27" i="23"/>
  <c r="D27" i="23"/>
  <c r="C27" i="23"/>
  <c r="F26" i="23"/>
  <c r="E26" i="23"/>
  <c r="D26" i="23"/>
  <c r="C26" i="23"/>
  <c r="F25" i="23"/>
  <c r="E25" i="23"/>
  <c r="D25" i="23"/>
  <c r="C25" i="23"/>
  <c r="F24" i="23"/>
  <c r="E24" i="23"/>
  <c r="D24" i="23"/>
  <c r="C24" i="23"/>
  <c r="F23" i="23"/>
  <c r="E23" i="23"/>
  <c r="D23" i="23"/>
  <c r="C23" i="23"/>
  <c r="F22" i="23"/>
  <c r="E22" i="23"/>
  <c r="D22" i="23"/>
  <c r="C22" i="23"/>
  <c r="F21" i="23"/>
  <c r="E21" i="23"/>
  <c r="D21" i="23"/>
  <c r="C21" i="23"/>
  <c r="F20" i="23"/>
  <c r="E20" i="23"/>
  <c r="E33" i="23" s="1"/>
  <c r="D20" i="23"/>
  <c r="C20" i="23"/>
  <c r="M25" i="20" l="1"/>
  <c r="L25" i="20"/>
  <c r="K25" i="20"/>
  <c r="K13" i="3"/>
  <c r="J13" i="3"/>
  <c r="I13" i="3"/>
  <c r="K13" i="8" l="1"/>
  <c r="J13" i="8"/>
  <c r="I13" i="8"/>
  <c r="K13" i="7"/>
  <c r="J13" i="7"/>
  <c r="I13" i="7"/>
  <c r="K43" i="5"/>
  <c r="J43" i="5"/>
  <c r="I43" i="5"/>
  <c r="K13" i="5"/>
  <c r="J13" i="5"/>
  <c r="I13" i="5"/>
  <c r="J12" i="22" l="1"/>
  <c r="I12" i="22"/>
  <c r="H12" i="22"/>
  <c r="J11" i="22"/>
  <c r="I11" i="22"/>
  <c r="H11" i="22"/>
  <c r="J10" i="22"/>
  <c r="I10" i="22"/>
  <c r="H10" i="22"/>
  <c r="J9" i="22"/>
  <c r="I9" i="22"/>
  <c r="H9" i="22"/>
  <c r="J8" i="22"/>
  <c r="I8" i="22"/>
  <c r="H8" i="22"/>
  <c r="J7" i="22"/>
  <c r="I7" i="22"/>
  <c r="H7" i="22"/>
  <c r="J6" i="22"/>
  <c r="I6" i="22"/>
  <c r="H6" i="22"/>
  <c r="J5" i="22"/>
  <c r="I5" i="22"/>
  <c r="H5" i="22"/>
  <c r="I13" i="22"/>
  <c r="J13" i="22" l="1"/>
  <c r="H13" i="22"/>
  <c r="L5" i="22"/>
  <c r="L6" i="22" s="1"/>
  <c r="L7" i="22" s="1"/>
  <c r="L8" i="22" s="1"/>
  <c r="L9" i="22" s="1"/>
  <c r="L10" i="22" s="1"/>
  <c r="L11" i="22" s="1"/>
  <c r="L12" i="22" s="1"/>
  <c r="M5" i="22"/>
  <c r="M6" i="22" s="1"/>
  <c r="M7" i="22" s="1"/>
  <c r="M8" i="22" s="1"/>
  <c r="M9" i="22" s="1"/>
  <c r="M10" i="22" s="1"/>
  <c r="M11" i="22" s="1"/>
  <c r="M12" i="22" s="1"/>
  <c r="K5" i="22"/>
  <c r="K6" i="22" s="1"/>
  <c r="K7" i="22" s="1"/>
  <c r="K8" i="22" s="1"/>
  <c r="K9" i="22" s="1"/>
  <c r="K10" i="22" s="1"/>
  <c r="K11" i="22" s="1"/>
  <c r="K12" i="22" s="1"/>
  <c r="AO6" i="19"/>
  <c r="AS6" i="19" l="1"/>
  <c r="AT6" i="19"/>
  <c r="AB6" i="19"/>
  <c r="I6" i="19"/>
  <c r="AQ6" i="19"/>
  <c r="Y6" i="19"/>
  <c r="F6" i="19"/>
  <c r="AU6" i="19"/>
  <c r="AC6" i="19"/>
  <c r="J6" i="19"/>
  <c r="AV6" i="19"/>
  <c r="AD6" i="19"/>
  <c r="K6" i="19"/>
  <c r="BA6" i="19"/>
  <c r="AI6" i="19"/>
  <c r="P6" i="19"/>
  <c r="AW6" i="19"/>
  <c r="AE6" i="19"/>
  <c r="L6" i="19"/>
  <c r="BB6" i="19"/>
  <c r="AJ6" i="19"/>
  <c r="Q6" i="19"/>
  <c r="AA6" i="19" l="1"/>
  <c r="H6" i="19"/>
  <c r="H13" i="20"/>
  <c r="K13" i="20" s="1"/>
  <c r="H12" i="20"/>
  <c r="K12" i="20" s="1"/>
  <c r="H11" i="20"/>
  <c r="L11" i="20" s="1"/>
  <c r="H10" i="20"/>
  <c r="K10" i="20" s="1"/>
  <c r="R10" i="20" s="1"/>
  <c r="H9" i="20"/>
  <c r="K9" i="20" s="1"/>
  <c r="H8" i="20"/>
  <c r="L8" i="20" s="1"/>
  <c r="H7" i="20"/>
  <c r="L7" i="20" s="1"/>
  <c r="H6" i="20"/>
  <c r="K6" i="20" s="1"/>
  <c r="H5" i="20"/>
  <c r="L5" i="20" s="1"/>
  <c r="M13" i="20"/>
  <c r="M10" i="20"/>
  <c r="T10" i="20" s="1"/>
  <c r="T11" i="20" s="1"/>
  <c r="T12" i="20" s="1"/>
  <c r="T13" i="20" s="1"/>
  <c r="M9" i="20"/>
  <c r="M5" i="20"/>
  <c r="D13" i="20"/>
  <c r="D12" i="20"/>
  <c r="D11" i="20"/>
  <c r="D10" i="20"/>
  <c r="D9" i="20"/>
  <c r="D8" i="20"/>
  <c r="D7" i="20"/>
  <c r="D6" i="20"/>
  <c r="D5" i="20"/>
  <c r="C13" i="20"/>
  <c r="C12" i="20"/>
  <c r="C11" i="20"/>
  <c r="C10" i="20"/>
  <c r="C9" i="20"/>
  <c r="C8" i="20"/>
  <c r="C7" i="20"/>
  <c r="C6" i="20"/>
  <c r="C5" i="20"/>
  <c r="C4" i="20"/>
  <c r="L9" i="20"/>
  <c r="M8" i="20"/>
  <c r="M12" i="20"/>
  <c r="M11" i="20"/>
  <c r="M7" i="20"/>
  <c r="AR6" i="19"/>
  <c r="Z6" i="19"/>
  <c r="AP6" i="19"/>
  <c r="X6" i="19"/>
  <c r="G6" i="19"/>
  <c r="E6" i="19"/>
  <c r="AY6" i="19"/>
  <c r="AG6" i="19"/>
  <c r="N6" i="19"/>
  <c r="AX6" i="19"/>
  <c r="AF6" i="19"/>
  <c r="W6" i="19"/>
  <c r="D6" i="19"/>
  <c r="K12" i="18"/>
  <c r="J12" i="18"/>
  <c r="I12" i="18"/>
  <c r="K11" i="18"/>
  <c r="J11" i="18"/>
  <c r="I11" i="18"/>
  <c r="K10" i="18"/>
  <c r="J10" i="18"/>
  <c r="I10" i="18"/>
  <c r="K9" i="18"/>
  <c r="J9" i="18"/>
  <c r="I9" i="18"/>
  <c r="K8" i="18"/>
  <c r="J8" i="18"/>
  <c r="I8" i="18"/>
  <c r="K7" i="18"/>
  <c r="J7" i="18"/>
  <c r="I7" i="18"/>
  <c r="K6" i="18"/>
  <c r="J6" i="18"/>
  <c r="I6" i="18"/>
  <c r="K5" i="18"/>
  <c r="J5" i="18"/>
  <c r="I5" i="18"/>
  <c r="M5" i="18"/>
  <c r="J12" i="17"/>
  <c r="I12" i="17"/>
  <c r="K11" i="17"/>
  <c r="J11" i="17"/>
  <c r="I11" i="17"/>
  <c r="K10" i="17"/>
  <c r="J10" i="17"/>
  <c r="I10" i="17"/>
  <c r="K9" i="17"/>
  <c r="J9" i="17"/>
  <c r="I9" i="17"/>
  <c r="K8" i="17"/>
  <c r="J8" i="17"/>
  <c r="I8" i="17"/>
  <c r="K7" i="17"/>
  <c r="J7" i="17"/>
  <c r="I7" i="17"/>
  <c r="K6" i="17"/>
  <c r="J6" i="17"/>
  <c r="I6" i="17"/>
  <c r="K5" i="17"/>
  <c r="J5" i="17"/>
  <c r="I5" i="17"/>
  <c r="K12" i="13"/>
  <c r="J12" i="13"/>
  <c r="I12" i="13"/>
  <c r="K11" i="13"/>
  <c r="J11" i="13"/>
  <c r="I11" i="13"/>
  <c r="K10" i="13"/>
  <c r="J10" i="13"/>
  <c r="I10" i="13"/>
  <c r="K9" i="13"/>
  <c r="J9" i="13"/>
  <c r="I9" i="13"/>
  <c r="K8" i="13"/>
  <c r="J8" i="13"/>
  <c r="I8" i="13"/>
  <c r="K7" i="13"/>
  <c r="J7" i="13"/>
  <c r="I7" i="13"/>
  <c r="K6" i="13"/>
  <c r="J6" i="13"/>
  <c r="I6" i="13"/>
  <c r="K5" i="13"/>
  <c r="J5" i="13"/>
  <c r="J13" i="13" s="1"/>
  <c r="I5" i="13"/>
  <c r="J12" i="15"/>
  <c r="I12" i="15"/>
  <c r="K11" i="15"/>
  <c r="J11" i="15"/>
  <c r="I11" i="15"/>
  <c r="K10" i="15"/>
  <c r="J10" i="15"/>
  <c r="I10" i="15"/>
  <c r="K9" i="15"/>
  <c r="J9" i="15"/>
  <c r="I9" i="15"/>
  <c r="K8" i="15"/>
  <c r="J8" i="15"/>
  <c r="I8" i="15"/>
  <c r="K7" i="15"/>
  <c r="J7" i="15"/>
  <c r="I7" i="15"/>
  <c r="K6" i="15"/>
  <c r="J6" i="15"/>
  <c r="I6" i="15"/>
  <c r="K5" i="15"/>
  <c r="J5" i="15"/>
  <c r="I5" i="15"/>
  <c r="K12" i="14"/>
  <c r="J12" i="14"/>
  <c r="I12" i="14"/>
  <c r="K11" i="14"/>
  <c r="J11" i="14"/>
  <c r="I11" i="14"/>
  <c r="K10" i="14"/>
  <c r="J10" i="14"/>
  <c r="I10" i="14"/>
  <c r="K9" i="14"/>
  <c r="J9" i="14"/>
  <c r="I9" i="14"/>
  <c r="K8" i="14"/>
  <c r="J8" i="14"/>
  <c r="I8" i="14"/>
  <c r="K7" i="14"/>
  <c r="J7" i="14"/>
  <c r="I7" i="14"/>
  <c r="K6" i="14"/>
  <c r="J6" i="14"/>
  <c r="I6" i="14"/>
  <c r="K5" i="14"/>
  <c r="J5" i="14"/>
  <c r="M5" i="14" s="1"/>
  <c r="I5" i="14"/>
  <c r="K12" i="12"/>
  <c r="J12" i="12"/>
  <c r="I12" i="12"/>
  <c r="K11" i="12"/>
  <c r="J11" i="12"/>
  <c r="I11" i="12"/>
  <c r="K10" i="12"/>
  <c r="J10" i="12"/>
  <c r="I10" i="12"/>
  <c r="K9" i="12"/>
  <c r="J9" i="12"/>
  <c r="I9" i="12"/>
  <c r="K8" i="12"/>
  <c r="J8" i="12"/>
  <c r="I8" i="12"/>
  <c r="K7" i="12"/>
  <c r="J7" i="12"/>
  <c r="I7" i="12"/>
  <c r="K6" i="12"/>
  <c r="J6" i="12"/>
  <c r="I6" i="12"/>
  <c r="K5" i="12"/>
  <c r="J5" i="12"/>
  <c r="I5" i="12"/>
  <c r="M5" i="12"/>
  <c r="J13" i="14" l="1"/>
  <c r="I13" i="18"/>
  <c r="J13" i="18"/>
  <c r="K13" i="18"/>
  <c r="M6" i="18"/>
  <c r="AJ7" i="19"/>
  <c r="N5" i="17"/>
  <c r="K13" i="17"/>
  <c r="I13" i="17"/>
  <c r="M5" i="17"/>
  <c r="AW7" i="19" s="1"/>
  <c r="J13" i="17"/>
  <c r="K13" i="13"/>
  <c r="N5" i="13"/>
  <c r="N6" i="13" s="1"/>
  <c r="I13" i="13"/>
  <c r="M5" i="13"/>
  <c r="M6" i="13" s="1"/>
  <c r="BA7" i="19"/>
  <c r="AI7" i="19"/>
  <c r="M5" i="15"/>
  <c r="J13" i="15"/>
  <c r="N5" i="15"/>
  <c r="AV7" i="19" s="1"/>
  <c r="K13" i="15"/>
  <c r="L5" i="15"/>
  <c r="I13" i="15"/>
  <c r="M6" i="15"/>
  <c r="AD7" i="19"/>
  <c r="L6" i="15"/>
  <c r="K8" i="19" s="1"/>
  <c r="K7" i="19"/>
  <c r="K13" i="14"/>
  <c r="L5" i="14"/>
  <c r="J7" i="19" s="1"/>
  <c r="I13" i="14"/>
  <c r="M6" i="14"/>
  <c r="AC7" i="19"/>
  <c r="L6" i="14"/>
  <c r="J8" i="19" s="1"/>
  <c r="N5" i="12"/>
  <c r="K13" i="12"/>
  <c r="L5" i="12"/>
  <c r="F7" i="19" s="1"/>
  <c r="I13" i="12"/>
  <c r="J13" i="12"/>
  <c r="N6" i="12"/>
  <c r="AQ8" i="19" s="1"/>
  <c r="AQ7" i="19"/>
  <c r="M6" i="12"/>
  <c r="Y7" i="19"/>
  <c r="K5" i="20"/>
  <c r="O5" i="20" s="1"/>
  <c r="O6" i="20" s="1"/>
  <c r="L13" i="20"/>
  <c r="K11" i="20"/>
  <c r="R11" i="20" s="1"/>
  <c r="R12" i="20" s="1"/>
  <c r="R13" i="20" s="1"/>
  <c r="K7" i="20"/>
  <c r="L6" i="20"/>
  <c r="K8" i="20"/>
  <c r="L12" i="20"/>
  <c r="L10" i="20"/>
  <c r="S10" i="20" s="1"/>
  <c r="S11" i="20" s="1"/>
  <c r="P5" i="20"/>
  <c r="P6" i="20" s="1"/>
  <c r="P7" i="20" s="1"/>
  <c r="P8" i="20" s="1"/>
  <c r="M6" i="20"/>
  <c r="Q5" i="20"/>
  <c r="L5" i="18"/>
  <c r="N5" i="18"/>
  <c r="L5" i="17"/>
  <c r="N6" i="17"/>
  <c r="N7" i="17" s="1"/>
  <c r="N8" i="17" s="1"/>
  <c r="N9" i="17" s="1"/>
  <c r="N10" i="17" s="1"/>
  <c r="N11" i="17" s="1"/>
  <c r="N12" i="17" s="1"/>
  <c r="L5" i="13"/>
  <c r="L7" i="15"/>
  <c r="L7" i="14"/>
  <c r="N5" i="14"/>
  <c r="N7" i="12"/>
  <c r="N6" i="18" l="1"/>
  <c r="BB7" i="19"/>
  <c r="M7" i="18"/>
  <c r="AJ8" i="19"/>
  <c r="L6" i="18"/>
  <c r="Q7" i="19"/>
  <c r="AE7" i="19"/>
  <c r="M6" i="17"/>
  <c r="M7" i="17" s="1"/>
  <c r="L6" i="17"/>
  <c r="L7" i="19"/>
  <c r="AI8" i="19"/>
  <c r="M7" i="13"/>
  <c r="M8" i="13" s="1"/>
  <c r="BA8" i="19"/>
  <c r="N7" i="13"/>
  <c r="N8" i="13"/>
  <c r="BA9" i="19"/>
  <c r="L6" i="13"/>
  <c r="P7" i="19"/>
  <c r="N6" i="15"/>
  <c r="N7" i="15"/>
  <c r="AV8" i="19"/>
  <c r="M7" i="15"/>
  <c r="AD8" i="19"/>
  <c r="L8" i="15"/>
  <c r="K9" i="19"/>
  <c r="N6" i="14"/>
  <c r="AU7" i="19"/>
  <c r="M7" i="14"/>
  <c r="AC8" i="19"/>
  <c r="L8" i="14"/>
  <c r="J9" i="19"/>
  <c r="L6" i="12"/>
  <c r="N8" i="12"/>
  <c r="AQ9" i="19"/>
  <c r="M7" i="12"/>
  <c r="Y8" i="19"/>
  <c r="L7" i="12"/>
  <c r="F8" i="19"/>
  <c r="S12" i="20"/>
  <c r="S13" i="20" s="1"/>
  <c r="O7" i="20"/>
  <c r="O8" i="20" s="1"/>
  <c r="Q6" i="20"/>
  <c r="Q7" i="20" s="1"/>
  <c r="Q8" i="20" s="1"/>
  <c r="N7" i="18" l="1"/>
  <c r="BB8" i="19"/>
  <c r="M8" i="18"/>
  <c r="AJ9" i="19"/>
  <c r="L7" i="18"/>
  <c r="Q8" i="19"/>
  <c r="AW8" i="19"/>
  <c r="AE8" i="19"/>
  <c r="M8" i="17"/>
  <c r="AE9" i="19"/>
  <c r="AW9" i="19"/>
  <c r="L7" i="17"/>
  <c r="L8" i="19"/>
  <c r="AI9" i="19"/>
  <c r="N9" i="13"/>
  <c r="BA10" i="19"/>
  <c r="M9" i="13"/>
  <c r="AI10" i="19"/>
  <c r="L7" i="13"/>
  <c r="P8" i="19"/>
  <c r="N8" i="15"/>
  <c r="AV9" i="19"/>
  <c r="M8" i="15"/>
  <c r="AD9" i="19"/>
  <c r="L9" i="15"/>
  <c r="K10" i="19"/>
  <c r="N7" i="14"/>
  <c r="AU8" i="19"/>
  <c r="M8" i="14"/>
  <c r="AC9" i="19"/>
  <c r="L9" i="14"/>
  <c r="J10" i="19"/>
  <c r="N9" i="12"/>
  <c r="AQ10" i="19"/>
  <c r="Y9" i="19"/>
  <c r="M8" i="12"/>
  <c r="L8" i="12"/>
  <c r="F9" i="19"/>
  <c r="K43" i="11"/>
  <c r="J43" i="11"/>
  <c r="I43" i="11"/>
  <c r="K42" i="11"/>
  <c r="J42" i="11"/>
  <c r="I42" i="11"/>
  <c r="K41" i="11"/>
  <c r="J41" i="11"/>
  <c r="I41" i="11"/>
  <c r="K40" i="11"/>
  <c r="J40" i="11"/>
  <c r="I40" i="11"/>
  <c r="K39" i="11"/>
  <c r="J39" i="11"/>
  <c r="I39" i="11"/>
  <c r="K38" i="11"/>
  <c r="J38" i="11"/>
  <c r="M38" i="11" s="1"/>
  <c r="I38" i="11"/>
  <c r="L38" i="11" s="1"/>
  <c r="K37" i="11"/>
  <c r="J37" i="11"/>
  <c r="I37" i="11"/>
  <c r="K12" i="11"/>
  <c r="J12" i="11"/>
  <c r="I12" i="11"/>
  <c r="K11" i="11"/>
  <c r="J11" i="11"/>
  <c r="I11" i="11"/>
  <c r="K10" i="11"/>
  <c r="J10" i="11"/>
  <c r="I10" i="11"/>
  <c r="K9" i="11"/>
  <c r="J9" i="11"/>
  <c r="I9" i="11"/>
  <c r="K8" i="11"/>
  <c r="J8" i="11"/>
  <c r="I8" i="11"/>
  <c r="K7" i="11"/>
  <c r="J7" i="11"/>
  <c r="I7" i="11"/>
  <c r="K6" i="11"/>
  <c r="J6" i="11"/>
  <c r="I6" i="11"/>
  <c r="K5" i="11"/>
  <c r="J5" i="11"/>
  <c r="I5" i="11"/>
  <c r="K12" i="10"/>
  <c r="J12" i="10"/>
  <c r="I12" i="10"/>
  <c r="K11" i="10"/>
  <c r="J11" i="10"/>
  <c r="I11" i="10"/>
  <c r="K10" i="10"/>
  <c r="J10" i="10"/>
  <c r="I10" i="10"/>
  <c r="K9" i="10"/>
  <c r="J9" i="10"/>
  <c r="I9" i="10"/>
  <c r="K8" i="10"/>
  <c r="J8" i="10"/>
  <c r="I8" i="10"/>
  <c r="K7" i="10"/>
  <c r="J7" i="10"/>
  <c r="I7" i="10"/>
  <c r="K6" i="10"/>
  <c r="J6" i="10"/>
  <c r="I6" i="10"/>
  <c r="K5" i="10"/>
  <c r="K13" i="10" s="1"/>
  <c r="J5" i="10"/>
  <c r="I5" i="10"/>
  <c r="K12" i="9"/>
  <c r="J12" i="9"/>
  <c r="I12" i="9"/>
  <c r="K11" i="9"/>
  <c r="J11" i="9"/>
  <c r="I11" i="9"/>
  <c r="K10" i="9"/>
  <c r="J10" i="9"/>
  <c r="I10" i="9"/>
  <c r="K9" i="9"/>
  <c r="J9" i="9"/>
  <c r="I9" i="9"/>
  <c r="K8" i="9"/>
  <c r="J8" i="9"/>
  <c r="I8" i="9"/>
  <c r="K7" i="9"/>
  <c r="J7" i="9"/>
  <c r="I7" i="9"/>
  <c r="K6" i="9"/>
  <c r="J6" i="9"/>
  <c r="I6" i="9"/>
  <c r="K5" i="9"/>
  <c r="J5" i="9"/>
  <c r="I5" i="9"/>
  <c r="K12" i="8"/>
  <c r="J12" i="8"/>
  <c r="I12" i="8"/>
  <c r="K11" i="8"/>
  <c r="J11" i="8"/>
  <c r="I11" i="8"/>
  <c r="K10" i="8"/>
  <c r="J10" i="8"/>
  <c r="I10" i="8"/>
  <c r="K9" i="8"/>
  <c r="J9" i="8"/>
  <c r="I9" i="8"/>
  <c r="K8" i="8"/>
  <c r="J8" i="8"/>
  <c r="I8" i="8"/>
  <c r="K7" i="8"/>
  <c r="J7" i="8"/>
  <c r="I7" i="8"/>
  <c r="K6" i="8"/>
  <c r="J6" i="8"/>
  <c r="I6" i="8"/>
  <c r="K5" i="8"/>
  <c r="J5" i="8"/>
  <c r="I5" i="8"/>
  <c r="K12" i="7"/>
  <c r="J12" i="7"/>
  <c r="I12" i="7"/>
  <c r="K11" i="7"/>
  <c r="J11" i="7"/>
  <c r="I11" i="7"/>
  <c r="K10" i="7"/>
  <c r="J10" i="7"/>
  <c r="I10" i="7"/>
  <c r="K9" i="7"/>
  <c r="J9" i="7"/>
  <c r="I9" i="7"/>
  <c r="K8" i="7"/>
  <c r="J8" i="7"/>
  <c r="I8" i="7"/>
  <c r="K7" i="7"/>
  <c r="J7" i="7"/>
  <c r="I7" i="7"/>
  <c r="K6" i="7"/>
  <c r="J6" i="7"/>
  <c r="I6" i="7"/>
  <c r="K5" i="7"/>
  <c r="J5" i="7"/>
  <c r="I5" i="7"/>
  <c r="N5" i="7"/>
  <c r="AY7" i="19" s="1"/>
  <c r="M4" i="6"/>
  <c r="N4" i="6"/>
  <c r="L4" i="6"/>
  <c r="K9" i="6"/>
  <c r="J9" i="6"/>
  <c r="I9" i="6"/>
  <c r="K8" i="6"/>
  <c r="J8" i="6"/>
  <c r="I8" i="6"/>
  <c r="K7" i="6"/>
  <c r="J7" i="6"/>
  <c r="I7" i="6"/>
  <c r="I10" i="6" s="1"/>
  <c r="K6" i="6"/>
  <c r="J6" i="6"/>
  <c r="J10" i="6" s="1"/>
  <c r="I6" i="6"/>
  <c r="K5" i="6"/>
  <c r="K10" i="6" s="1"/>
  <c r="J5" i="6"/>
  <c r="I5" i="6"/>
  <c r="K42" i="5"/>
  <c r="J42" i="5"/>
  <c r="I42" i="5"/>
  <c r="K41" i="5"/>
  <c r="J41" i="5"/>
  <c r="I41" i="5"/>
  <c r="K40" i="5"/>
  <c r="J40" i="5"/>
  <c r="I40" i="5"/>
  <c r="K39" i="5"/>
  <c r="J39" i="5"/>
  <c r="I39" i="5"/>
  <c r="K38" i="5"/>
  <c r="J38" i="5"/>
  <c r="I38" i="5"/>
  <c r="K37" i="5"/>
  <c r="J37" i="5"/>
  <c r="I37" i="5"/>
  <c r="K36" i="5"/>
  <c r="J36" i="5"/>
  <c r="I36" i="5"/>
  <c r="K35" i="5"/>
  <c r="J35" i="5"/>
  <c r="I35" i="5"/>
  <c r="K12" i="5"/>
  <c r="J12" i="5"/>
  <c r="I12" i="5"/>
  <c r="K11" i="5"/>
  <c r="J11" i="5"/>
  <c r="I11" i="5"/>
  <c r="K10" i="5"/>
  <c r="J10" i="5"/>
  <c r="I10" i="5"/>
  <c r="K9" i="5"/>
  <c r="J9" i="5"/>
  <c r="I9" i="5"/>
  <c r="K8" i="5"/>
  <c r="J8" i="5"/>
  <c r="I8" i="5"/>
  <c r="K7" i="5"/>
  <c r="J7" i="5"/>
  <c r="I7" i="5"/>
  <c r="K6" i="5"/>
  <c r="J6" i="5"/>
  <c r="I6" i="5"/>
  <c r="K5" i="5"/>
  <c r="J5" i="5"/>
  <c r="I5" i="5"/>
  <c r="K12" i="3"/>
  <c r="J12" i="3"/>
  <c r="I12" i="3"/>
  <c r="K11" i="3"/>
  <c r="J11" i="3"/>
  <c r="I11" i="3"/>
  <c r="K10" i="3"/>
  <c r="J10" i="3"/>
  <c r="I10" i="3"/>
  <c r="K9" i="3"/>
  <c r="J9" i="3"/>
  <c r="I9" i="3"/>
  <c r="K8" i="3"/>
  <c r="J8" i="3"/>
  <c r="I8" i="3"/>
  <c r="K7" i="3"/>
  <c r="J7" i="3"/>
  <c r="I7" i="3"/>
  <c r="K6" i="3"/>
  <c r="J6" i="3"/>
  <c r="I6" i="3"/>
  <c r="K5" i="3"/>
  <c r="J5" i="3"/>
  <c r="I5" i="3"/>
  <c r="K191" i="2"/>
  <c r="J191" i="2"/>
  <c r="I191" i="2"/>
  <c r="K190" i="2"/>
  <c r="J190" i="2"/>
  <c r="I190" i="2"/>
  <c r="K189" i="2"/>
  <c r="J189" i="2"/>
  <c r="I189" i="2"/>
  <c r="K188" i="2"/>
  <c r="J188" i="2"/>
  <c r="I188" i="2"/>
  <c r="K187" i="2"/>
  <c r="J187" i="2"/>
  <c r="I187" i="2"/>
  <c r="K186" i="2"/>
  <c r="J186" i="2"/>
  <c r="I186" i="2"/>
  <c r="K185" i="2"/>
  <c r="J185" i="2"/>
  <c r="I185" i="2"/>
  <c r="K184" i="2"/>
  <c r="J184" i="2"/>
  <c r="I184" i="2"/>
  <c r="K156" i="2"/>
  <c r="J156" i="2"/>
  <c r="I156" i="2"/>
  <c r="K155" i="2"/>
  <c r="J155" i="2"/>
  <c r="I155" i="2"/>
  <c r="K154" i="2"/>
  <c r="J154" i="2"/>
  <c r="I154" i="2"/>
  <c r="K153" i="2"/>
  <c r="J153" i="2"/>
  <c r="I153" i="2"/>
  <c r="K152" i="2"/>
  <c r="J152" i="2"/>
  <c r="I152" i="2"/>
  <c r="K151" i="2"/>
  <c r="J151" i="2"/>
  <c r="I151" i="2"/>
  <c r="K150" i="2"/>
  <c r="J150" i="2"/>
  <c r="I150" i="2"/>
  <c r="K149" i="2"/>
  <c r="J149" i="2"/>
  <c r="M149" i="2" s="1"/>
  <c r="I149" i="2"/>
  <c r="K224" i="2"/>
  <c r="J224" i="2"/>
  <c r="I224" i="2"/>
  <c r="K223" i="2"/>
  <c r="J223" i="2"/>
  <c r="I223" i="2"/>
  <c r="K222" i="2"/>
  <c r="J222" i="2"/>
  <c r="I222" i="2"/>
  <c r="K221" i="2"/>
  <c r="J221" i="2"/>
  <c r="I221" i="2"/>
  <c r="K220" i="2"/>
  <c r="J220" i="2"/>
  <c r="I220" i="2"/>
  <c r="K219" i="2"/>
  <c r="J219" i="2"/>
  <c r="I219" i="2"/>
  <c r="K218" i="2"/>
  <c r="J218" i="2"/>
  <c r="I218" i="2"/>
  <c r="K217" i="2"/>
  <c r="J217" i="2"/>
  <c r="I217" i="2"/>
  <c r="K120" i="2"/>
  <c r="J120" i="2"/>
  <c r="I120" i="2"/>
  <c r="K119" i="2"/>
  <c r="J119" i="2"/>
  <c r="I119" i="2"/>
  <c r="K118" i="2"/>
  <c r="J118" i="2"/>
  <c r="I118" i="2"/>
  <c r="K117" i="2"/>
  <c r="J117" i="2"/>
  <c r="I117" i="2"/>
  <c r="K116" i="2"/>
  <c r="J116" i="2"/>
  <c r="I116" i="2"/>
  <c r="K115" i="2"/>
  <c r="J115" i="2"/>
  <c r="I115" i="2"/>
  <c r="K114" i="2"/>
  <c r="J114" i="2"/>
  <c r="I114" i="2"/>
  <c r="K113" i="2"/>
  <c r="J113" i="2"/>
  <c r="I113" i="2"/>
  <c r="K85" i="2"/>
  <c r="J85" i="2"/>
  <c r="I85" i="2"/>
  <c r="K84" i="2"/>
  <c r="J84" i="2"/>
  <c r="I84" i="2"/>
  <c r="K83" i="2"/>
  <c r="J83" i="2"/>
  <c r="I83" i="2"/>
  <c r="K82" i="2"/>
  <c r="J82" i="2"/>
  <c r="I82" i="2"/>
  <c r="K81" i="2"/>
  <c r="J81" i="2"/>
  <c r="I81" i="2"/>
  <c r="K80" i="2"/>
  <c r="J80" i="2"/>
  <c r="I80" i="2"/>
  <c r="K79" i="2"/>
  <c r="J79" i="2"/>
  <c r="I79" i="2"/>
  <c r="K78" i="2"/>
  <c r="J78" i="2"/>
  <c r="I78" i="2"/>
  <c r="K51" i="2"/>
  <c r="J51" i="2"/>
  <c r="I51" i="2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5" i="2"/>
  <c r="K6" i="2"/>
  <c r="K7" i="2"/>
  <c r="K8" i="2"/>
  <c r="K9" i="2"/>
  <c r="K10" i="2"/>
  <c r="K11" i="2"/>
  <c r="K12" i="2"/>
  <c r="J5" i="2"/>
  <c r="J6" i="2"/>
  <c r="J7" i="2"/>
  <c r="J8" i="2"/>
  <c r="J9" i="2"/>
  <c r="J10" i="2"/>
  <c r="J11" i="2"/>
  <c r="J12" i="2"/>
  <c r="I5" i="2"/>
  <c r="I6" i="2"/>
  <c r="I7" i="2"/>
  <c r="I8" i="2"/>
  <c r="I9" i="2"/>
  <c r="I10" i="2"/>
  <c r="I11" i="2"/>
  <c r="I12" i="2"/>
  <c r="K13" i="2" l="1"/>
  <c r="N8" i="18"/>
  <c r="BB9" i="19"/>
  <c r="M9" i="18"/>
  <c r="AJ10" i="19"/>
  <c r="L8" i="18"/>
  <c r="Q9" i="19"/>
  <c r="M9" i="17"/>
  <c r="AW10" i="19"/>
  <c r="AE10" i="19"/>
  <c r="L8" i="17"/>
  <c r="L9" i="19"/>
  <c r="N10" i="13"/>
  <c r="BA11" i="19"/>
  <c r="M10" i="13"/>
  <c r="AI11" i="19"/>
  <c r="L8" i="13"/>
  <c r="P9" i="19"/>
  <c r="N9" i="15"/>
  <c r="AV10" i="19"/>
  <c r="M9" i="15"/>
  <c r="AD10" i="19"/>
  <c r="L10" i="15"/>
  <c r="K11" i="19"/>
  <c r="N8" i="14"/>
  <c r="AU9" i="19"/>
  <c r="M9" i="14"/>
  <c r="AC10" i="19"/>
  <c r="L10" i="14"/>
  <c r="J11" i="19"/>
  <c r="N10" i="12"/>
  <c r="AQ11" i="19"/>
  <c r="M9" i="12"/>
  <c r="Y10" i="19"/>
  <c r="L9" i="12"/>
  <c r="F10" i="19"/>
  <c r="I13" i="11"/>
  <c r="L39" i="11"/>
  <c r="M39" i="11"/>
  <c r="M40" i="11" s="1"/>
  <c r="M41" i="11" s="1"/>
  <c r="M42" i="11" s="1"/>
  <c r="M43" i="11" s="1"/>
  <c r="K13" i="11"/>
  <c r="J44" i="11"/>
  <c r="K44" i="11"/>
  <c r="M5" i="11"/>
  <c r="AB7" i="19" s="1"/>
  <c r="J13" i="11"/>
  <c r="I44" i="11"/>
  <c r="N5" i="10"/>
  <c r="I13" i="10"/>
  <c r="J13" i="10"/>
  <c r="N6" i="10"/>
  <c r="AS8" i="19" s="1"/>
  <c r="AS7" i="19"/>
  <c r="I13" i="9"/>
  <c r="M5" i="9"/>
  <c r="M6" i="9" s="1"/>
  <c r="J13" i="9"/>
  <c r="K13" i="9"/>
  <c r="Z7" i="19"/>
  <c r="M5" i="8"/>
  <c r="X7" i="19" s="1"/>
  <c r="N5" i="5"/>
  <c r="AO7" i="19" s="1"/>
  <c r="J13" i="2"/>
  <c r="L113" i="2"/>
  <c r="L114" i="2" s="1"/>
  <c r="L115" i="2" s="1"/>
  <c r="L116" i="2" s="1"/>
  <c r="L117" i="2" s="1"/>
  <c r="L118" i="2" s="1"/>
  <c r="L119" i="2" s="1"/>
  <c r="L120" i="2" s="1"/>
  <c r="I121" i="2"/>
  <c r="N149" i="2"/>
  <c r="N150" i="2" s="1"/>
  <c r="N151" i="2" s="1"/>
  <c r="N152" i="2" s="1"/>
  <c r="N153" i="2" s="1"/>
  <c r="N154" i="2" s="1"/>
  <c r="N155" i="2" s="1"/>
  <c r="N156" i="2" s="1"/>
  <c r="K157" i="2"/>
  <c r="N184" i="2"/>
  <c r="N185" i="2" s="1"/>
  <c r="N186" i="2" s="1"/>
  <c r="N187" i="2" s="1"/>
  <c r="N188" i="2" s="1"/>
  <c r="N189" i="2" s="1"/>
  <c r="N190" i="2" s="1"/>
  <c r="N191" i="2" s="1"/>
  <c r="K192" i="2"/>
  <c r="L78" i="2"/>
  <c r="L79" i="2" s="1"/>
  <c r="I86" i="2"/>
  <c r="M113" i="2"/>
  <c r="M114" i="2" s="1"/>
  <c r="M115" i="2" s="1"/>
  <c r="M116" i="2" s="1"/>
  <c r="M117" i="2" s="1"/>
  <c r="M118" i="2" s="1"/>
  <c r="M119" i="2" s="1"/>
  <c r="M120" i="2" s="1"/>
  <c r="J121" i="2"/>
  <c r="N217" i="2"/>
  <c r="N218" i="2" s="1"/>
  <c r="N219" i="2" s="1"/>
  <c r="N220" i="2" s="1"/>
  <c r="N221" i="2" s="1"/>
  <c r="N222" i="2" s="1"/>
  <c r="N223" i="2" s="1"/>
  <c r="N224" i="2" s="1"/>
  <c r="K225" i="2"/>
  <c r="J86" i="2"/>
  <c r="N113" i="2"/>
  <c r="N114" i="2" s="1"/>
  <c r="N115" i="2" s="1"/>
  <c r="N116" i="2" s="1"/>
  <c r="N117" i="2" s="1"/>
  <c r="N118" i="2" s="1"/>
  <c r="N119" i="2" s="1"/>
  <c r="N120" i="2" s="1"/>
  <c r="K121" i="2"/>
  <c r="L149" i="2"/>
  <c r="L150" i="2" s="1"/>
  <c r="L151" i="2" s="1"/>
  <c r="L152" i="2" s="1"/>
  <c r="L153" i="2" s="1"/>
  <c r="L154" i="2" s="1"/>
  <c r="L155" i="2" s="1"/>
  <c r="L156" i="2" s="1"/>
  <c r="I157" i="2"/>
  <c r="L184" i="2"/>
  <c r="L185" i="2" s="1"/>
  <c r="L186" i="2" s="1"/>
  <c r="L187" i="2" s="1"/>
  <c r="L188" i="2" s="1"/>
  <c r="L189" i="2" s="1"/>
  <c r="L190" i="2" s="1"/>
  <c r="L191" i="2" s="1"/>
  <c r="I192" i="2"/>
  <c r="M217" i="2"/>
  <c r="M218" i="2" s="1"/>
  <c r="M219" i="2" s="1"/>
  <c r="M220" i="2" s="1"/>
  <c r="M221" i="2" s="1"/>
  <c r="M222" i="2" s="1"/>
  <c r="M223" i="2" s="1"/>
  <c r="M224" i="2" s="1"/>
  <c r="J225" i="2"/>
  <c r="I13" i="2"/>
  <c r="K86" i="2"/>
  <c r="I225" i="2"/>
  <c r="J157" i="2"/>
  <c r="M184" i="2"/>
  <c r="M185" i="2" s="1"/>
  <c r="M186" i="2" s="1"/>
  <c r="M187" i="2" s="1"/>
  <c r="M188" i="2" s="1"/>
  <c r="M189" i="2" s="1"/>
  <c r="M190" i="2" s="1"/>
  <c r="M191" i="2" s="1"/>
  <c r="J192" i="2"/>
  <c r="L44" i="2"/>
  <c r="L45" i="2" s="1"/>
  <c r="L46" i="2" s="1"/>
  <c r="L47" i="2" s="1"/>
  <c r="L48" i="2" s="1"/>
  <c r="L49" i="2" s="1"/>
  <c r="L50" i="2" s="1"/>
  <c r="L51" i="2" s="1"/>
  <c r="I52" i="2"/>
  <c r="M78" i="2"/>
  <c r="M79" i="2" s="1"/>
  <c r="M80" i="2" s="1"/>
  <c r="M81" i="2" s="1"/>
  <c r="M82" i="2" s="1"/>
  <c r="M83" i="2" s="1"/>
  <c r="M84" i="2" s="1"/>
  <c r="M85" i="2" s="1"/>
  <c r="L5" i="2"/>
  <c r="C6" i="19"/>
  <c r="J52" i="2"/>
  <c r="N78" i="2"/>
  <c r="N79" i="2" s="1"/>
  <c r="N80" i="2" s="1"/>
  <c r="N81" i="2" s="1"/>
  <c r="N82" i="2" s="1"/>
  <c r="N83" i="2" s="1"/>
  <c r="N84" i="2" s="1"/>
  <c r="N85" i="2" s="1"/>
  <c r="M5" i="2"/>
  <c r="V6" i="19"/>
  <c r="N44" i="2"/>
  <c r="N45" i="2" s="1"/>
  <c r="N46" i="2" s="1"/>
  <c r="N47" i="2" s="1"/>
  <c r="N48" i="2" s="1"/>
  <c r="N49" i="2" s="1"/>
  <c r="N50" i="2" s="1"/>
  <c r="N51" i="2" s="1"/>
  <c r="K52" i="2"/>
  <c r="N5" i="2"/>
  <c r="AN6" i="19"/>
  <c r="L5" i="11"/>
  <c r="N38" i="11"/>
  <c r="N39" i="11" s="1"/>
  <c r="N40" i="11" s="1"/>
  <c r="N41" i="11" s="1"/>
  <c r="N42" i="11" s="1"/>
  <c r="N43" i="11" s="1"/>
  <c r="L40" i="11"/>
  <c r="L41" i="11" s="1"/>
  <c r="L42" i="11" s="1"/>
  <c r="L43" i="11" s="1"/>
  <c r="N5" i="11"/>
  <c r="M5" i="10"/>
  <c r="L5" i="10"/>
  <c r="L5" i="9"/>
  <c r="N5" i="9"/>
  <c r="N5" i="8"/>
  <c r="L5" i="8"/>
  <c r="M5" i="7"/>
  <c r="AG7" i="19" s="1"/>
  <c r="L5" i="7"/>
  <c r="N6" i="7"/>
  <c r="N5" i="6"/>
  <c r="N6" i="6" s="1"/>
  <c r="N7" i="6" s="1"/>
  <c r="N8" i="6" s="1"/>
  <c r="N9" i="6" s="1"/>
  <c r="L5" i="6"/>
  <c r="L6" i="6" s="1"/>
  <c r="L7" i="6" s="1"/>
  <c r="L8" i="6" s="1"/>
  <c r="L9" i="6" s="1"/>
  <c r="M5" i="6"/>
  <c r="M6" i="6" s="1"/>
  <c r="M7" i="6" s="1"/>
  <c r="M8" i="6" s="1"/>
  <c r="M9" i="6" s="1"/>
  <c r="M35" i="5"/>
  <c r="M36" i="5" s="1"/>
  <c r="M37" i="5" s="1"/>
  <c r="M38" i="5" s="1"/>
  <c r="M39" i="5" s="1"/>
  <c r="M40" i="5" s="1"/>
  <c r="M41" i="5" s="1"/>
  <c r="M42" i="5" s="1"/>
  <c r="L5" i="5"/>
  <c r="D7" i="19" s="1"/>
  <c r="M5" i="5"/>
  <c r="L35" i="5"/>
  <c r="L36" i="5" s="1"/>
  <c r="L37" i="5" s="1"/>
  <c r="L38" i="5" s="1"/>
  <c r="L39" i="5" s="1"/>
  <c r="L40" i="5" s="1"/>
  <c r="L41" i="5" s="1"/>
  <c r="L42" i="5" s="1"/>
  <c r="N35" i="5"/>
  <c r="N36" i="5" s="1"/>
  <c r="N37" i="5" s="1"/>
  <c r="N38" i="5" s="1"/>
  <c r="N39" i="5" s="1"/>
  <c r="N40" i="5" s="1"/>
  <c r="N41" i="5" s="1"/>
  <c r="N42" i="5" s="1"/>
  <c r="M5" i="3"/>
  <c r="L5" i="3"/>
  <c r="N5" i="3"/>
  <c r="M150" i="2"/>
  <c r="M151" i="2" s="1"/>
  <c r="M152" i="2" s="1"/>
  <c r="M153" i="2" s="1"/>
  <c r="M154" i="2" s="1"/>
  <c r="M155" i="2" s="1"/>
  <c r="M156" i="2" s="1"/>
  <c r="L217" i="2"/>
  <c r="L218" i="2" s="1"/>
  <c r="L219" i="2" s="1"/>
  <c r="L220" i="2" s="1"/>
  <c r="L221" i="2" s="1"/>
  <c r="L222" i="2" s="1"/>
  <c r="L223" i="2" s="1"/>
  <c r="L224" i="2" s="1"/>
  <c r="M44" i="2"/>
  <c r="M45" i="2" s="1"/>
  <c r="M46" i="2" s="1"/>
  <c r="M47" i="2" s="1"/>
  <c r="M48" i="2" s="1"/>
  <c r="M49" i="2" s="1"/>
  <c r="M50" i="2" s="1"/>
  <c r="M51" i="2" s="1"/>
  <c r="N9" i="18" l="1"/>
  <c r="BB10" i="19"/>
  <c r="M10" i="18"/>
  <c r="AJ11" i="19"/>
  <c r="L9" i="18"/>
  <c r="Q10" i="19"/>
  <c r="M10" i="17"/>
  <c r="AE11" i="19"/>
  <c r="AW11" i="19"/>
  <c r="L9" i="17"/>
  <c r="L10" i="19"/>
  <c r="N11" i="13"/>
  <c r="BA12" i="19"/>
  <c r="M11" i="13"/>
  <c r="AI12" i="19"/>
  <c r="L9" i="13"/>
  <c r="P10" i="19"/>
  <c r="N10" i="15"/>
  <c r="AV11" i="19"/>
  <c r="M10" i="15"/>
  <c r="AD11" i="19"/>
  <c r="L11" i="15"/>
  <c r="K12" i="19"/>
  <c r="N9" i="14"/>
  <c r="AU10" i="19"/>
  <c r="M10" i="14"/>
  <c r="AC11" i="19"/>
  <c r="J12" i="19"/>
  <c r="N11" i="12"/>
  <c r="AQ12" i="19"/>
  <c r="M10" i="12"/>
  <c r="Y11" i="19"/>
  <c r="L10" i="12"/>
  <c r="F11" i="19"/>
  <c r="M6" i="11"/>
  <c r="M7" i="11" s="1"/>
  <c r="N6" i="11"/>
  <c r="AT7" i="19"/>
  <c r="L6" i="11"/>
  <c r="I7" i="19"/>
  <c r="N7" i="10"/>
  <c r="N8" i="10"/>
  <c r="AS9" i="19"/>
  <c r="M6" i="10"/>
  <c r="AA7" i="19"/>
  <c r="L6" i="10"/>
  <c r="H7" i="19"/>
  <c r="N6" i="9"/>
  <c r="AR7" i="19"/>
  <c r="M7" i="9"/>
  <c r="Z8" i="19"/>
  <c r="L6" i="9"/>
  <c r="G7" i="19"/>
  <c r="M6" i="8"/>
  <c r="M7" i="8" s="1"/>
  <c r="N6" i="8"/>
  <c r="AP7" i="19"/>
  <c r="X8" i="19"/>
  <c r="L6" i="8"/>
  <c r="E7" i="19"/>
  <c r="N7" i="7"/>
  <c r="AY8" i="19"/>
  <c r="M6" i="7"/>
  <c r="L6" i="7"/>
  <c r="N7" i="19"/>
  <c r="N6" i="3"/>
  <c r="AX7" i="19"/>
  <c r="M6" i="3"/>
  <c r="AF7" i="19"/>
  <c r="L6" i="3"/>
  <c r="N6" i="5"/>
  <c r="AO8" i="19" s="1"/>
  <c r="M6" i="5"/>
  <c r="W7" i="19"/>
  <c r="L6" i="5"/>
  <c r="L80" i="2"/>
  <c r="L81" i="2" s="1"/>
  <c r="L82" i="2" s="1"/>
  <c r="L83" i="2" s="1"/>
  <c r="L84" i="2" s="1"/>
  <c r="L85" i="2" s="1"/>
  <c r="N6" i="2"/>
  <c r="AN7" i="19"/>
  <c r="M6" i="2"/>
  <c r="V7" i="19"/>
  <c r="L6" i="2"/>
  <c r="C7" i="19"/>
  <c r="AB8" i="19" l="1"/>
  <c r="N10" i="18"/>
  <c r="BB11" i="19"/>
  <c r="M11" i="18"/>
  <c r="AJ12" i="19"/>
  <c r="L10" i="18"/>
  <c r="Q11" i="19"/>
  <c r="M11" i="17"/>
  <c r="AE12" i="19"/>
  <c r="AW12" i="19"/>
  <c r="L10" i="17"/>
  <c r="L11" i="19"/>
  <c r="N12" i="13"/>
  <c r="BA14" i="19" s="1"/>
  <c r="BA13" i="19"/>
  <c r="M12" i="13"/>
  <c r="AI14" i="19" s="1"/>
  <c r="AI13" i="19"/>
  <c r="L10" i="13"/>
  <c r="P11" i="19"/>
  <c r="N11" i="15"/>
  <c r="AV12" i="19"/>
  <c r="M11" i="15"/>
  <c r="AD12" i="19"/>
  <c r="L12" i="15"/>
  <c r="K14" i="19" s="1"/>
  <c r="K13" i="19"/>
  <c r="N10" i="14"/>
  <c r="AU11" i="19"/>
  <c r="M11" i="14"/>
  <c r="AC12" i="19"/>
  <c r="J14" i="19"/>
  <c r="J13" i="19"/>
  <c r="N12" i="12"/>
  <c r="AQ14" i="19" s="1"/>
  <c r="AQ13" i="19"/>
  <c r="M11" i="12"/>
  <c r="Y12" i="19"/>
  <c r="L11" i="12"/>
  <c r="F12" i="19"/>
  <c r="N7" i="11"/>
  <c r="AT8" i="19"/>
  <c r="M8" i="11"/>
  <c r="AB9" i="19"/>
  <c r="L7" i="11"/>
  <c r="I8" i="19"/>
  <c r="N9" i="10"/>
  <c r="AS10" i="19"/>
  <c r="M7" i="10"/>
  <c r="AA8" i="19"/>
  <c r="L7" i="10"/>
  <c r="H8" i="19"/>
  <c r="N7" i="9"/>
  <c r="AR8" i="19"/>
  <c r="M8" i="9"/>
  <c r="Z9" i="19"/>
  <c r="L7" i="9"/>
  <c r="G8" i="19"/>
  <c r="N7" i="8"/>
  <c r="AP8" i="19"/>
  <c r="M8" i="8"/>
  <c r="X9" i="19"/>
  <c r="L7" i="8"/>
  <c r="E8" i="19"/>
  <c r="N8" i="7"/>
  <c r="AY9" i="19"/>
  <c r="M7" i="7"/>
  <c r="AG8" i="19"/>
  <c r="L7" i="7"/>
  <c r="N8" i="19"/>
  <c r="N7" i="3"/>
  <c r="AX8" i="19"/>
  <c r="M7" i="3"/>
  <c r="AF8" i="19"/>
  <c r="L7" i="3"/>
  <c r="N7" i="5"/>
  <c r="N8" i="5"/>
  <c r="AO9" i="19"/>
  <c r="M7" i="5"/>
  <c r="W8" i="19"/>
  <c r="L7" i="5"/>
  <c r="D8" i="19"/>
  <c r="L7" i="2"/>
  <c r="C8" i="19"/>
  <c r="N7" i="2"/>
  <c r="AN8" i="19"/>
  <c r="M7" i="2"/>
  <c r="V8" i="19"/>
  <c r="N11" i="18" l="1"/>
  <c r="BB12" i="19"/>
  <c r="M12" i="18"/>
  <c r="AJ14" i="19" s="1"/>
  <c r="AJ13" i="19"/>
  <c r="L11" i="18"/>
  <c r="Q12" i="19"/>
  <c r="M12" i="17"/>
  <c r="AW13" i="19"/>
  <c r="AE13" i="19"/>
  <c r="L11" i="17"/>
  <c r="L12" i="19"/>
  <c r="L11" i="13"/>
  <c r="P12" i="19"/>
  <c r="N12" i="15"/>
  <c r="AV14" i="19" s="1"/>
  <c r="AV13" i="19"/>
  <c r="M12" i="15"/>
  <c r="AD14" i="19" s="1"/>
  <c r="AD13" i="19"/>
  <c r="N11" i="14"/>
  <c r="AU12" i="19"/>
  <c r="M12" i="14"/>
  <c r="AC14" i="19" s="1"/>
  <c r="AC13" i="19"/>
  <c r="M12" i="12"/>
  <c r="Y14" i="19" s="1"/>
  <c r="Y13" i="19"/>
  <c r="L12" i="12"/>
  <c r="F14" i="19" s="1"/>
  <c r="F13" i="19"/>
  <c r="N8" i="11"/>
  <c r="AT9" i="19"/>
  <c r="M9" i="11"/>
  <c r="AB10" i="19"/>
  <c r="L8" i="11"/>
  <c r="I9" i="19"/>
  <c r="N10" i="10"/>
  <c r="AS11" i="19"/>
  <c r="M8" i="10"/>
  <c r="AA9" i="19"/>
  <c r="L8" i="10"/>
  <c r="H9" i="19"/>
  <c r="N8" i="9"/>
  <c r="AR9" i="19"/>
  <c r="M9" i="9"/>
  <c r="Z10" i="19"/>
  <c r="L8" i="9"/>
  <c r="G9" i="19"/>
  <c r="N8" i="8"/>
  <c r="AP9" i="19"/>
  <c r="M9" i="8"/>
  <c r="X10" i="19"/>
  <c r="L8" i="8"/>
  <c r="E9" i="19"/>
  <c r="N9" i="7"/>
  <c r="AY10" i="19"/>
  <c r="M8" i="7"/>
  <c r="AG9" i="19"/>
  <c r="L8" i="7"/>
  <c r="N9" i="19"/>
  <c r="N8" i="3"/>
  <c r="AX9" i="19"/>
  <c r="M8" i="3"/>
  <c r="AF9" i="19"/>
  <c r="L8" i="3"/>
  <c r="N9" i="5"/>
  <c r="AO10" i="19"/>
  <c r="M8" i="5"/>
  <c r="W9" i="19"/>
  <c r="L8" i="5"/>
  <c r="D9" i="19"/>
  <c r="AN9" i="19"/>
  <c r="N8" i="2"/>
  <c r="M8" i="2"/>
  <c r="V9" i="19"/>
  <c r="L8" i="2"/>
  <c r="C9" i="19"/>
  <c r="N12" i="18" l="1"/>
  <c r="BB14" i="19" s="1"/>
  <c r="BB13" i="19"/>
  <c r="L12" i="18"/>
  <c r="Q14" i="19" s="1"/>
  <c r="Q13" i="19"/>
  <c r="AW14" i="19"/>
  <c r="AE14" i="19"/>
  <c r="L12" i="17"/>
  <c r="L14" i="19" s="1"/>
  <c r="L13" i="19"/>
  <c r="L12" i="13"/>
  <c r="P14" i="19" s="1"/>
  <c r="P13" i="19"/>
  <c r="N12" i="14"/>
  <c r="AU14" i="19" s="1"/>
  <c r="AU13" i="19"/>
  <c r="N9" i="11"/>
  <c r="AT10" i="19"/>
  <c r="M10" i="11"/>
  <c r="AB11" i="19"/>
  <c r="L9" i="11"/>
  <c r="I10" i="19"/>
  <c r="N11" i="10"/>
  <c r="AS12" i="19"/>
  <c r="M9" i="10"/>
  <c r="AA10" i="19"/>
  <c r="L9" i="10"/>
  <c r="H10" i="19"/>
  <c r="N9" i="9"/>
  <c r="AR10" i="19"/>
  <c r="M10" i="9"/>
  <c r="Z11" i="19"/>
  <c r="L9" i="9"/>
  <c r="G10" i="19"/>
  <c r="N9" i="8"/>
  <c r="AP10" i="19"/>
  <c r="M10" i="8"/>
  <c r="X11" i="19"/>
  <c r="L9" i="8"/>
  <c r="E10" i="19"/>
  <c r="N10" i="7"/>
  <c r="AY11" i="19"/>
  <c r="M9" i="7"/>
  <c r="AG10" i="19"/>
  <c r="L9" i="7"/>
  <c r="N10" i="19"/>
  <c r="N9" i="3"/>
  <c r="AX10" i="19"/>
  <c r="M9" i="3"/>
  <c r="AF10" i="19"/>
  <c r="L9" i="3"/>
  <c r="N10" i="5"/>
  <c r="AO11" i="19"/>
  <c r="M9" i="5"/>
  <c r="W10" i="19"/>
  <c r="L9" i="5"/>
  <c r="D10" i="19"/>
  <c r="M9" i="2"/>
  <c r="V10" i="19"/>
  <c r="N9" i="2"/>
  <c r="AN10" i="19"/>
  <c r="L9" i="2"/>
  <c r="C10" i="19"/>
  <c r="N10" i="11" l="1"/>
  <c r="AT11" i="19"/>
  <c r="M11" i="11"/>
  <c r="AB12" i="19"/>
  <c r="L10" i="11"/>
  <c r="I11" i="19"/>
  <c r="N12" i="10"/>
  <c r="AS14" i="19" s="1"/>
  <c r="AS13" i="19"/>
  <c r="M10" i="10"/>
  <c r="AA11" i="19"/>
  <c r="L10" i="10"/>
  <c r="H11" i="19"/>
  <c r="N10" i="9"/>
  <c r="AR11" i="19"/>
  <c r="M11" i="9"/>
  <c r="Z12" i="19"/>
  <c r="L10" i="9"/>
  <c r="G11" i="19"/>
  <c r="N10" i="8"/>
  <c r="AP11" i="19"/>
  <c r="M11" i="8"/>
  <c r="X12" i="19"/>
  <c r="L10" i="8"/>
  <c r="E11" i="19"/>
  <c r="N11" i="7"/>
  <c r="AY12" i="19"/>
  <c r="M10" i="7"/>
  <c r="AG11" i="19"/>
  <c r="L10" i="7"/>
  <c r="N11" i="19"/>
  <c r="N10" i="3"/>
  <c r="AX11" i="19"/>
  <c r="M10" i="3"/>
  <c r="AF11" i="19"/>
  <c r="L10" i="3"/>
  <c r="N11" i="5"/>
  <c r="AO12" i="19"/>
  <c r="M10" i="5"/>
  <c r="W11" i="19"/>
  <c r="L10" i="5"/>
  <c r="D11" i="19"/>
  <c r="N10" i="2"/>
  <c r="AN11" i="19"/>
  <c r="L10" i="2"/>
  <c r="C11" i="19"/>
  <c r="M10" i="2"/>
  <c r="V11" i="19"/>
  <c r="N11" i="11" l="1"/>
  <c r="AT12" i="19"/>
  <c r="M12" i="11"/>
  <c r="AB14" i="19" s="1"/>
  <c r="AB13" i="19"/>
  <c r="L11" i="11"/>
  <c r="I12" i="19"/>
  <c r="M11" i="10"/>
  <c r="AA12" i="19"/>
  <c r="L11" i="10"/>
  <c r="H12" i="19"/>
  <c r="N11" i="9"/>
  <c r="AR12" i="19"/>
  <c r="M12" i="9"/>
  <c r="Z14" i="19" s="1"/>
  <c r="Z13" i="19"/>
  <c r="L11" i="9"/>
  <c r="G12" i="19"/>
  <c r="N11" i="8"/>
  <c r="AP12" i="19"/>
  <c r="M12" i="8"/>
  <c r="X14" i="19" s="1"/>
  <c r="X13" i="19"/>
  <c r="L11" i="8"/>
  <c r="E12" i="19"/>
  <c r="N12" i="7"/>
  <c r="AY14" i="19" s="1"/>
  <c r="AY13" i="19"/>
  <c r="M11" i="7"/>
  <c r="AG12" i="19"/>
  <c r="L11" i="7"/>
  <c r="N12" i="19"/>
  <c r="N11" i="3"/>
  <c r="AX12" i="19"/>
  <c r="M11" i="3"/>
  <c r="AF12" i="19"/>
  <c r="L11" i="3"/>
  <c r="N12" i="5"/>
  <c r="AO14" i="19" s="1"/>
  <c r="AO13" i="19"/>
  <c r="M11" i="5"/>
  <c r="W12" i="19"/>
  <c r="L11" i="5"/>
  <c r="D12" i="19"/>
  <c r="L11" i="2"/>
  <c r="C12" i="19"/>
  <c r="M11" i="2"/>
  <c r="V12" i="19"/>
  <c r="N11" i="2"/>
  <c r="N12" i="2" s="1"/>
  <c r="AN12" i="19"/>
  <c r="N12" i="11" l="1"/>
  <c r="AT14" i="19" s="1"/>
  <c r="AT13" i="19"/>
  <c r="L12" i="11"/>
  <c r="I14" i="19" s="1"/>
  <c r="I13" i="19"/>
  <c r="M12" i="10"/>
  <c r="AA14" i="19" s="1"/>
  <c r="AA13" i="19"/>
  <c r="L12" i="10"/>
  <c r="H14" i="19" s="1"/>
  <c r="H13" i="19"/>
  <c r="N12" i="9"/>
  <c r="AR14" i="19" s="1"/>
  <c r="AR13" i="19"/>
  <c r="L12" i="9"/>
  <c r="G14" i="19" s="1"/>
  <c r="G13" i="19"/>
  <c r="N12" i="8"/>
  <c r="AP14" i="19" s="1"/>
  <c r="AP13" i="19"/>
  <c r="L12" i="8"/>
  <c r="E14" i="19" s="1"/>
  <c r="E13" i="19"/>
  <c r="M12" i="7"/>
  <c r="AG14" i="19" s="1"/>
  <c r="AG13" i="19"/>
  <c r="L12" i="7"/>
  <c r="N14" i="19" s="1"/>
  <c r="N13" i="19"/>
  <c r="N12" i="3"/>
  <c r="AX14" i="19" s="1"/>
  <c r="AX13" i="19"/>
  <c r="M12" i="3"/>
  <c r="AF14" i="19" s="1"/>
  <c r="AF13" i="19"/>
  <c r="L12" i="3"/>
  <c r="M12" i="5"/>
  <c r="W14" i="19" s="1"/>
  <c r="W13" i="19"/>
  <c r="L12" i="5"/>
  <c r="D14" i="19" s="1"/>
  <c r="D13" i="19"/>
  <c r="M12" i="2"/>
  <c r="V14" i="19" s="1"/>
  <c r="V13" i="19"/>
  <c r="AN14" i="19"/>
  <c r="AN13" i="19"/>
  <c r="L12" i="2"/>
  <c r="C14" i="19" s="1"/>
  <c r="C13" i="19"/>
</calcChain>
</file>

<file path=xl/sharedStrings.xml><?xml version="1.0" encoding="utf-8"?>
<sst xmlns="http://schemas.openxmlformats.org/spreadsheetml/2006/main" count="1332" uniqueCount="198">
  <si>
    <t>year</t>
  </si>
  <si>
    <t>Qt</t>
  </si>
  <si>
    <t>Qt-1</t>
  </si>
  <si>
    <t>.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</si>
  <si>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</si>
  <si>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</si>
  <si>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</si>
  <si>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</si>
  <si>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</si>
  <si>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</si>
  <si>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</si>
  <si>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</si>
  <si>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</si>
  <si>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QtCt</t>
  </si>
  <si>
    <t xml:space="preserve"> QtCt-1</t>
  </si>
  <si>
    <t xml:space="preserve"> Qt-1Ct</t>
  </si>
  <si>
    <t xml:space="preserve"> Qt-1Ct-1</t>
  </si>
  <si>
    <t>Total Growth Rate</t>
  </si>
  <si>
    <t>Laspeyres Volume Growth Rate</t>
  </si>
  <si>
    <t xml:space="preserve">Paasche Price Growth Rate </t>
  </si>
  <si>
    <t>Total Growth Index</t>
  </si>
  <si>
    <t>Laspeyres Volume Growth Index</t>
  </si>
  <si>
    <t>Paasche Price Growth Index</t>
  </si>
  <si>
    <t>Year (growth rates)</t>
  </si>
  <si>
    <t>08/09 - 09/10</t>
  </si>
  <si>
    <t>09/10 - 10/11</t>
  </si>
  <si>
    <t>10/11 - 11/12</t>
  </si>
  <si>
    <t>11/12 - 12/13</t>
  </si>
  <si>
    <t>12/13 - 13/14</t>
  </si>
  <si>
    <t>13/14 - 14/15</t>
  </si>
  <si>
    <t>14/15 -15/16</t>
  </si>
  <si>
    <t>15/16 - 16/17</t>
  </si>
  <si>
    <t>07/08 - 08/09</t>
  </si>
  <si>
    <t>QtPt</t>
  </si>
  <si>
    <t>QtPt-1</t>
  </si>
  <si>
    <t>Qt-1Pt</t>
  </si>
  <si>
    <t>Qt-1Pt-1</t>
  </si>
  <si>
    <t>INPATIENT ELECTIVE INPATIENTS - EXCESS DAYS (EI_XS)</t>
  </si>
  <si>
    <t>INPATIENT  NON -ELECTIVE LONG STAY EXCESS DAYS (NEI_L_XS)</t>
  </si>
  <si>
    <t>INPATIENT  NON -ELECTIVE LONG STAY  (NEI_L)</t>
  </si>
  <si>
    <t>INPATIENT NON-ELECTIVE  SHORT STAY (NEI_S)</t>
  </si>
  <si>
    <t>INPATIENT ELECTIVE (EI)</t>
  </si>
  <si>
    <t>INPATIENT ALL ( elective, non-elective, day cases and excess bed days)</t>
  </si>
  <si>
    <t xml:space="preserve">The setting inpatient is the largest in the NHS and accounts for over 30% of the total expenditure. For that reason we show the breakdown of this setting for the main six categories: </t>
  </si>
  <si>
    <t>EI</t>
  </si>
  <si>
    <t>Elective Inpatients</t>
  </si>
  <si>
    <t>EI_XS</t>
  </si>
  <si>
    <t>Elective Inpatient Excess Bed Days</t>
  </si>
  <si>
    <t>NEI_L</t>
  </si>
  <si>
    <t>Non-Elective Inpatients (Long Stay)</t>
  </si>
  <si>
    <t>NEI_L_XS</t>
  </si>
  <si>
    <t>Non-Elective Inpatient (Long Stay) Excess Bed Days</t>
  </si>
  <si>
    <t>NEI_S</t>
  </si>
  <si>
    <t>Non-Elective Inpatients (Short Stay)</t>
  </si>
  <si>
    <t>DC</t>
  </si>
  <si>
    <t>Day Cases</t>
  </si>
  <si>
    <t>Prescribing</t>
  </si>
  <si>
    <t>Inpatient Care</t>
  </si>
  <si>
    <t>Outpatient</t>
  </si>
  <si>
    <t>Primary Care</t>
  </si>
  <si>
    <t>Community Prescribing</t>
  </si>
  <si>
    <t>Community Care</t>
  </si>
  <si>
    <t>A&amp;E</t>
  </si>
  <si>
    <t>Chemotherapy</t>
  </si>
  <si>
    <t>Radiotherapy</t>
  </si>
  <si>
    <t>High Cost Drugs</t>
  </si>
  <si>
    <t>Specialist Services</t>
  </si>
  <si>
    <t>Radiology</t>
  </si>
  <si>
    <t>Diagnostic Tests</t>
  </si>
  <si>
    <t>Rehabilitation</t>
  </si>
  <si>
    <t>Renal Dialysis</t>
  </si>
  <si>
    <t>Other</t>
  </si>
  <si>
    <t>Other Information</t>
  </si>
  <si>
    <t>HCE per Capita</t>
  </si>
  <si>
    <t>Outpatient (Activity from Trusts ONLY)</t>
  </si>
  <si>
    <t>Outpatient (All providers)</t>
  </si>
  <si>
    <t>Accidents and Emergency</t>
  </si>
  <si>
    <t>High Cost Drugs with no outliers</t>
  </si>
  <si>
    <t>Back to Index</t>
  </si>
  <si>
    <t>Total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</si>
  <si>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</si>
  <si>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</si>
  <si>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</si>
  <si>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</si>
  <si>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</si>
  <si>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</si>
  <si>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</si>
  <si>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</si>
  <si>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</si>
  <si>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Year</t>
  </si>
  <si>
    <t>** Change in methodology. From 2013/14 onwards, the number also includes those who’d seen a primary care nurse.</t>
  </si>
  <si>
    <t>2012/13**</t>
  </si>
  <si>
    <t>11/12 - 12/13**</t>
  </si>
  <si>
    <t>Total Growth Index**</t>
  </si>
  <si>
    <t>Laspeyres Volume Growth Index**</t>
  </si>
  <si>
    <t>Paasche Price Growth Index**</t>
  </si>
  <si>
    <t xml:space="preserve">Inpatient    </t>
  </si>
  <si>
    <t xml:space="preserve">Inpatient </t>
  </si>
  <si>
    <t>Community  Prescribing</t>
  </si>
  <si>
    <t>All settings</t>
  </si>
  <si>
    <t>Type of Activity</t>
  </si>
  <si>
    <t>Years analysed</t>
  </si>
  <si>
    <t>Activity Source</t>
  </si>
  <si>
    <t>Cost Source</t>
  </si>
  <si>
    <t>FCE and Excess bed days</t>
  </si>
  <si>
    <t>RC</t>
  </si>
  <si>
    <t>Attendances and procedures</t>
  </si>
  <si>
    <t>Consultations</t>
  </si>
  <si>
    <t>Estimation using  GPPS</t>
  </si>
  <si>
    <t>PSSRU unit costs</t>
  </si>
  <si>
    <t>Prescriptions</t>
  </si>
  <si>
    <t>PCA</t>
  </si>
  <si>
    <t>2011/12 - 2016/17</t>
  </si>
  <si>
    <t>Activity</t>
  </si>
  <si>
    <t>Attendances and activity</t>
  </si>
  <si>
    <t xml:space="preserve">Examinations </t>
  </si>
  <si>
    <t>Tests</t>
  </si>
  <si>
    <t>Sessions</t>
  </si>
  <si>
    <t>Other*</t>
  </si>
  <si>
    <t xml:space="preserve">FCE: Finished Consultant Episode; RC: Reference Costs; GPPS: GP Patient Survey; PSSRU: Personal Social Services Research Unit; PCA: Prescription Cost Analysis </t>
  </si>
  <si>
    <t>*Regular Day and Night Admissions (RDNA), Audiological Services, Day Care Facilities and Hospital at home/Early discharge schemes. The classification of these activities has changed over time - see Castelli et al. 2018 for more information</t>
  </si>
  <si>
    <t>General Information</t>
  </si>
  <si>
    <t>Optometry and Dentristy</t>
  </si>
  <si>
    <t>Optometry &amp; Dentistry</t>
  </si>
  <si>
    <t>Number of eye tests and dental procedures in Bands</t>
  </si>
  <si>
    <t xml:space="preserve">NHS Digital </t>
  </si>
  <si>
    <t>NHS Digital/ Association of Optometrists</t>
  </si>
  <si>
    <t>Episodes, attendances and assessments</t>
  </si>
  <si>
    <t>Average</t>
  </si>
  <si>
    <t>England</t>
  </si>
  <si>
    <t>Scotland</t>
  </si>
  <si>
    <t>Wales</t>
  </si>
  <si>
    <t>Northern Ireland</t>
  </si>
  <si>
    <t>Deflator</t>
  </si>
  <si>
    <t>2004/05</t>
  </si>
  <si>
    <t>2005/06</t>
  </si>
  <si>
    <t>2006/07</t>
  </si>
  <si>
    <t>2007/08</t>
  </si>
  <si>
    <t>Population ONS estimates</t>
  </si>
  <si>
    <t>Mid year</t>
  </si>
  <si>
    <t>FEMALES</t>
  </si>
  <si>
    <t>Under 5 years</t>
  </si>
  <si>
    <t>5-9 years</t>
  </si>
  <si>
    <t>10-14 years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</si>
  <si>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</si>
  <si>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</si>
  <si>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</si>
  <si>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</si>
  <si>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</si>
  <si>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</si>
  <si>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</si>
  <si>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</si>
  <si>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</si>
  <si>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</si>
  <si>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</si>
  <si>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</si>
  <si>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</si>
  <si>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</si>
  <si>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85-89 years</t>
  </si>
  <si>
    <t>90+ years</t>
  </si>
  <si>
    <t>MALES</t>
  </si>
  <si>
    <t>All  Population</t>
  </si>
  <si>
    <t>ONS population estimates</t>
  </si>
  <si>
    <t>2008/09 - 2016/17</t>
  </si>
  <si>
    <t>2008/09 - 2016/18</t>
  </si>
  <si>
    <t>Hospital Based Care</t>
  </si>
  <si>
    <t>Mental Health Services</t>
  </si>
  <si>
    <t>Expenditure</t>
  </si>
  <si>
    <t>Volume</t>
  </si>
  <si>
    <t>Cost</t>
  </si>
  <si>
    <t>Diagnostic and Therapeutics</t>
  </si>
  <si>
    <t>Paasche Cost Index</t>
  </si>
  <si>
    <t>Laspeyres Volume Index</t>
  </si>
  <si>
    <t>Optometry and dentristy</t>
  </si>
  <si>
    <t>Total Expenditure Index</t>
  </si>
  <si>
    <t>Hospital Based Care (HBC)</t>
  </si>
  <si>
    <t>Diagnostics and Therapeutic (D&amp;T)</t>
  </si>
  <si>
    <t>Mental Health Services (MH)</t>
  </si>
  <si>
    <t>Primary Care (PC)</t>
  </si>
  <si>
    <t>Community Care (CC)</t>
  </si>
  <si>
    <t>Other (O)</t>
  </si>
  <si>
    <t>Diagnostics and Therapeutics (D&amp;T)</t>
  </si>
  <si>
    <t>Total  Growth 08/09-16/17</t>
  </si>
  <si>
    <t>Summary Table</t>
  </si>
  <si>
    <t>Note: Primary Care and  Mental Health Services trends can be found in the individual spreadsheets. Primary care shows a break in the series and Mental Health Services starting point is later than 08/09.</t>
  </si>
  <si>
    <t>Index</t>
  </si>
  <si>
    <t>Share of overall spend</t>
  </si>
  <si>
    <t>TOTAL</t>
  </si>
  <si>
    <t>Total Expenditure</t>
  </si>
  <si>
    <t>Share of Overall Expenditure</t>
  </si>
  <si>
    <t>Summary Graphs</t>
  </si>
  <si>
    <t>INPATIENT DAY CASES (DC)</t>
  </si>
  <si>
    <t>Community Mental Health*</t>
  </si>
  <si>
    <t>* Data only available for the period 11/12 - 16/17</t>
  </si>
  <si>
    <t>`=J14</t>
  </si>
  <si>
    <t>Primary Care**</t>
  </si>
  <si>
    <t>** Primary care shows a break in the series and therefore we cannot compute total growth since 08/09.</t>
  </si>
  <si>
    <t>Average year-on-year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</si>
</sst>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£&quot;#,##0;[Red]\-&quot;£&quot;#,##0"/>
    <numFmt numFmtId="43" formatCode="_-* #,##0.00_-;\-* #,##0.00_-;_-* &quot;-&quot;??_-;_-@_-"/>
    <numFmt numFmtId="164" formatCode="0.0"/>
    <numFmt numFmtId="165" formatCode="&quot;£&quot;#,##0.00"/>
    <numFmt numFmtId="166" formatCode="_-* #,##0_-;\-* #,##0_-;_-* &quot;-&quot;??_-;_-@_-"/>
    <numFmt numFmtId="167" formatCode="_(* #,##0_);_(* \(#,##0\);_(* &quot;-&quot;??_);_(@_)"/>
    <numFmt numFmtId="168" formatCode="0.0%"/>
    <numFmt numFmtId="169" formatCode="&quot;£&quot;#,##0"/>
    <numFmt numFmtId="170" formatCode="0.0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12277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112277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112277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112277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289">
    <xf numFmtId="0" fontId="0" fillId="0" borderId="0" xfId="0"/>
    <xf numFmtId="0" fontId="0" fillId="0" borderId="0" xfId="0" applyBorder="1"/>
    <xf numFmtId="0" fontId="0" fillId="0" borderId="0" xfId="0" applyFont="1"/>
    <xf numFmtId="0" fontId="0" fillId="0" borderId="0" xfId="0" applyFont="1" applyBorder="1"/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top"/>
    </xf>
    <xf numFmtId="3" fontId="0" fillId="3" borderId="1" xfId="0" applyNumberFormat="1" applyFont="1" applyFill="1" applyBorder="1" applyAlignment="1">
      <alignment horizontal="center" vertical="top"/>
    </xf>
    <xf numFmtId="6" fontId="0" fillId="3" borderId="1" xfId="0" applyNumberFormat="1" applyFont="1" applyFill="1" applyBorder="1" applyAlignment="1">
      <alignment horizontal="center" vertical="top"/>
    </xf>
    <xf numFmtId="10" fontId="0" fillId="0" borderId="1" xfId="1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4" fillId="0" borderId="0" xfId="2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/>
    <xf numFmtId="0" fontId="4" fillId="0" borderId="0" xfId="2"/>
    <xf numFmtId="0" fontId="0" fillId="0" borderId="0" xfId="0" applyFill="1"/>
    <xf numFmtId="0" fontId="0" fillId="0" borderId="0" xfId="0" applyFont="1" applyFill="1" applyBorder="1" applyAlignment="1">
      <alignment horizontal="center" vertical="top"/>
    </xf>
    <xf numFmtId="3" fontId="0" fillId="0" borderId="0" xfId="0" applyNumberFormat="1" applyFont="1" applyFill="1" applyBorder="1" applyAlignment="1">
      <alignment horizontal="center" vertical="top"/>
    </xf>
    <xf numFmtId="6" fontId="0" fillId="0" borderId="0" xfId="0" applyNumberFormat="1" applyFont="1" applyFill="1" applyBorder="1" applyAlignment="1">
      <alignment horizontal="center" vertical="top"/>
    </xf>
    <xf numFmtId="0" fontId="0" fillId="0" borderId="0" xfId="0" applyFill="1" applyBorder="1"/>
    <xf numFmtId="0" fontId="2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49" fontId="0" fillId="0" borderId="0" xfId="0" applyNumberFormat="1" applyFont="1" applyBorder="1" applyAlignment="1"/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0" fontId="0" fillId="0" borderId="1" xfId="0" applyNumberFormat="1" applyBorder="1" applyAlignment="1">
      <alignment horizontal="center"/>
    </xf>
    <xf numFmtId="0" fontId="4" fillId="0" borderId="0" xfId="2" applyBorder="1"/>
    <xf numFmtId="3" fontId="0" fillId="3" borderId="0" xfId="0" applyNumberFormat="1" applyFont="1" applyFill="1" applyBorder="1" applyAlignment="1">
      <alignment horizontal="center" vertical="top"/>
    </xf>
    <xf numFmtId="6" fontId="0" fillId="3" borderId="0" xfId="0" applyNumberFormat="1" applyFont="1" applyFill="1" applyBorder="1" applyAlignment="1">
      <alignment horizontal="center" vertical="top"/>
    </xf>
    <xf numFmtId="10" fontId="0" fillId="0" borderId="0" xfId="0" applyNumberFormat="1" applyFill="1" applyBorder="1" applyAlignment="1">
      <alignment horizontal="center"/>
    </xf>
    <xf numFmtId="0" fontId="7" fillId="0" borderId="0" xfId="4" applyFont="1" applyAlignment="1">
      <alignment horizontal="center"/>
    </xf>
    <xf numFmtId="0" fontId="8" fillId="0" borderId="0" xfId="4" applyFont="1" applyAlignment="1">
      <alignment horizontal="center"/>
    </xf>
    <xf numFmtId="0" fontId="6" fillId="0" borderId="0" xfId="4"/>
    <xf numFmtId="0" fontId="6" fillId="0" borderId="0" xfId="4" applyFill="1" applyBorder="1"/>
    <xf numFmtId="167" fontId="0" fillId="0" borderId="0" xfId="0" applyNumberFormat="1" applyBorder="1"/>
    <xf numFmtId="166" fontId="0" fillId="0" borderId="0" xfId="3" applyNumberFormat="1" applyFont="1"/>
    <xf numFmtId="10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8" xfId="0" applyBorder="1" applyAlignment="1">
      <alignment horizontal="left" vertical="center" wrapText="1"/>
    </xf>
    <xf numFmtId="0" fontId="2" fillId="0" borderId="18" xfId="0" applyFont="1" applyBorder="1" applyAlignment="1">
      <alignment vertical="center" wrapText="1"/>
    </xf>
    <xf numFmtId="0" fontId="0" fillId="0" borderId="18" xfId="0" applyBorder="1" applyAlignment="1">
      <alignment horizontal="left" vertical="center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left"/>
    </xf>
    <xf numFmtId="2" fontId="0" fillId="0" borderId="0" xfId="0" applyNumberForma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168" fontId="9" fillId="0" borderId="4" xfId="1" applyNumberFormat="1" applyFont="1" applyBorder="1" applyAlignment="1">
      <alignment horizontal="center" vertical="center"/>
    </xf>
    <xf numFmtId="168" fontId="9" fillId="0" borderId="14" xfId="1" applyNumberFormat="1" applyFont="1" applyBorder="1" applyAlignment="1">
      <alignment horizontal="center" vertical="center"/>
    </xf>
    <xf numFmtId="168" fontId="9" fillId="0" borderId="5" xfId="1" applyNumberFormat="1" applyFont="1" applyBorder="1" applyAlignment="1">
      <alignment horizontal="center" vertical="center"/>
    </xf>
    <xf numFmtId="168" fontId="9" fillId="0" borderId="6" xfId="1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168" fontId="9" fillId="0" borderId="9" xfId="1" applyNumberFormat="1" applyFont="1" applyBorder="1" applyAlignment="1">
      <alignment horizontal="center" vertical="center"/>
    </xf>
    <xf numFmtId="168" fontId="9" fillId="0" borderId="15" xfId="1" applyNumberFormat="1" applyFont="1" applyBorder="1" applyAlignment="1">
      <alignment horizontal="center" vertical="center"/>
    </xf>
    <xf numFmtId="168" fontId="9" fillId="0" borderId="0" xfId="1" applyNumberFormat="1" applyFont="1" applyBorder="1" applyAlignment="1">
      <alignment horizontal="center" vertical="center"/>
    </xf>
    <xf numFmtId="168" fontId="9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168" fontId="9" fillId="0" borderId="11" xfId="1" applyNumberFormat="1" applyFont="1" applyBorder="1" applyAlignment="1">
      <alignment horizontal="center" vertical="center"/>
    </xf>
    <xf numFmtId="168" fontId="9" fillId="0" borderId="16" xfId="1" applyNumberFormat="1" applyFont="1" applyBorder="1" applyAlignment="1">
      <alignment horizontal="center" vertical="center"/>
    </xf>
    <xf numFmtId="168" fontId="9" fillId="0" borderId="12" xfId="1" applyNumberFormat="1" applyFont="1" applyBorder="1" applyAlignment="1">
      <alignment horizontal="center" vertical="center"/>
    </xf>
    <xf numFmtId="168" fontId="9" fillId="0" borderId="3" xfId="1" applyNumberFormat="1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/>
    </xf>
    <xf numFmtId="168" fontId="9" fillId="0" borderId="7" xfId="1" applyNumberFormat="1" applyFont="1" applyBorder="1" applyAlignment="1">
      <alignment horizontal="center" vertical="center"/>
    </xf>
    <xf numFmtId="168" fontId="9" fillId="0" borderId="18" xfId="1" applyNumberFormat="1" applyFont="1" applyBorder="1" applyAlignment="1">
      <alignment horizontal="center" vertical="center"/>
    </xf>
    <xf numFmtId="168" fontId="9" fillId="0" borderId="8" xfId="1" applyNumberFormat="1" applyFont="1" applyBorder="1" applyAlignment="1">
      <alignment horizontal="center" vertical="center"/>
    </xf>
    <xf numFmtId="168" fontId="9" fillId="0" borderId="2" xfId="1" applyNumberFormat="1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18" xfId="0" applyFont="1" applyBorder="1" applyAlignment="1">
      <alignment vertical="center" wrapText="1"/>
    </xf>
    <xf numFmtId="0" fontId="9" fillId="0" borderId="0" xfId="0" applyFont="1" applyBorder="1"/>
    <xf numFmtId="0" fontId="10" fillId="0" borderId="0" xfId="0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11" fillId="0" borderId="0" xfId="0" applyFont="1"/>
    <xf numFmtId="0" fontId="13" fillId="0" borderId="0" xfId="0" applyFont="1"/>
    <xf numFmtId="10" fontId="13" fillId="0" borderId="0" xfId="0" applyNumberFormat="1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2" fillId="0" borderId="0" xfId="0" applyFont="1" applyFill="1" applyBorder="1" applyAlignment="1">
      <alignment horizontal="center" vertical="center" wrapText="1"/>
    </xf>
    <xf numFmtId="10" fontId="11" fillId="0" borderId="0" xfId="0" applyNumberFormat="1" applyFont="1" applyFill="1" applyBorder="1" applyAlignment="1">
      <alignment horizontal="center"/>
    </xf>
    <xf numFmtId="0" fontId="13" fillId="3" borderId="0" xfId="0" applyFont="1" applyFill="1" applyBorder="1" applyAlignment="1">
      <alignment horizontal="left" vertical="top"/>
    </xf>
    <xf numFmtId="0" fontId="13" fillId="0" borderId="0" xfId="0" applyFont="1" applyAlignment="1">
      <alignment horizontal="left"/>
    </xf>
    <xf numFmtId="0" fontId="13" fillId="0" borderId="0" xfId="0" applyFont="1" applyFill="1" applyBorder="1"/>
    <xf numFmtId="0" fontId="0" fillId="0" borderId="0" xfId="0" applyBorder="1" applyAlignment="1">
      <alignment horizontal="left" vertical="center"/>
    </xf>
    <xf numFmtId="0" fontId="9" fillId="0" borderId="4" xfId="0" applyFont="1" applyBorder="1"/>
    <xf numFmtId="0" fontId="10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6" fontId="9" fillId="3" borderId="27" xfId="0" applyNumberFormat="1" applyFont="1" applyFill="1" applyBorder="1" applyAlignment="1">
      <alignment horizontal="right" vertical="center"/>
    </xf>
    <xf numFmtId="10" fontId="9" fillId="0" borderId="22" xfId="1" applyNumberFormat="1" applyFont="1" applyBorder="1" applyAlignment="1">
      <alignment horizontal="right" vertical="center"/>
    </xf>
    <xf numFmtId="6" fontId="9" fillId="3" borderId="28" xfId="0" applyNumberFormat="1" applyFont="1" applyFill="1" applyBorder="1" applyAlignment="1">
      <alignment horizontal="right" vertical="center"/>
    </xf>
    <xf numFmtId="10" fontId="9" fillId="0" borderId="30" xfId="1" applyNumberFormat="1" applyFont="1" applyBorder="1" applyAlignment="1">
      <alignment horizontal="right" vertical="center"/>
    </xf>
    <xf numFmtId="168" fontId="9" fillId="0" borderId="22" xfId="1" applyNumberFormat="1" applyFont="1" applyBorder="1" applyAlignment="1">
      <alignment horizontal="right" vertical="center"/>
    </xf>
    <xf numFmtId="6" fontId="9" fillId="3" borderId="20" xfId="0" applyNumberFormat="1" applyFont="1" applyFill="1" applyBorder="1" applyAlignment="1">
      <alignment horizontal="right" vertical="center"/>
    </xf>
    <xf numFmtId="10" fontId="9" fillId="0" borderId="23" xfId="1" applyNumberFormat="1" applyFont="1" applyBorder="1" applyAlignment="1">
      <alignment horizontal="right" vertical="center"/>
    </xf>
    <xf numFmtId="6" fontId="9" fillId="3" borderId="13" xfId="0" applyNumberFormat="1" applyFont="1" applyFill="1" applyBorder="1" applyAlignment="1">
      <alignment horizontal="right" vertical="center"/>
    </xf>
    <xf numFmtId="10" fontId="9" fillId="0" borderId="31" xfId="1" applyNumberFormat="1" applyFont="1" applyBorder="1" applyAlignment="1">
      <alignment horizontal="right" vertical="center"/>
    </xf>
    <xf numFmtId="168" fontId="9" fillId="0" borderId="23" xfId="1" applyNumberFormat="1" applyFont="1" applyBorder="1" applyAlignment="1">
      <alignment horizontal="right" vertical="center"/>
    </xf>
    <xf numFmtId="6" fontId="9" fillId="3" borderId="21" xfId="0" applyNumberFormat="1" applyFont="1" applyFill="1" applyBorder="1" applyAlignment="1">
      <alignment horizontal="right" vertical="center"/>
    </xf>
    <xf numFmtId="10" fontId="9" fillId="0" borderId="24" xfId="1" applyNumberFormat="1" applyFont="1" applyBorder="1" applyAlignment="1">
      <alignment horizontal="right" vertical="center"/>
    </xf>
    <xf numFmtId="6" fontId="9" fillId="3" borderId="19" xfId="0" applyNumberFormat="1" applyFont="1" applyFill="1" applyBorder="1" applyAlignment="1">
      <alignment horizontal="right" vertical="center"/>
    </xf>
    <xf numFmtId="10" fontId="9" fillId="0" borderId="32" xfId="1" applyNumberFormat="1" applyFont="1" applyBorder="1" applyAlignment="1">
      <alignment horizontal="right" vertical="center"/>
    </xf>
    <xf numFmtId="168" fontId="9" fillId="0" borderId="24" xfId="1" applyNumberFormat="1" applyFont="1" applyBorder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10" fontId="9" fillId="0" borderId="25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right" vertical="center"/>
    </xf>
    <xf numFmtId="10" fontId="9" fillId="0" borderId="33" xfId="1" applyNumberFormat="1" applyFont="1" applyBorder="1" applyAlignment="1">
      <alignment horizontal="right" vertical="center"/>
    </xf>
    <xf numFmtId="6" fontId="9" fillId="3" borderId="29" xfId="0" applyNumberFormat="1" applyFont="1" applyFill="1" applyBorder="1" applyAlignment="1">
      <alignment horizontal="right" vertical="center"/>
    </xf>
    <xf numFmtId="6" fontId="9" fillId="3" borderId="26" xfId="0" applyNumberFormat="1" applyFont="1" applyFill="1" applyBorder="1" applyAlignment="1">
      <alignment horizontal="right" vertical="center"/>
    </xf>
    <xf numFmtId="168" fontId="9" fillId="0" borderId="25" xfId="1" applyNumberFormat="1" applyFont="1" applyBorder="1" applyAlignment="1">
      <alignment horizontal="right" vertical="center"/>
    </xf>
    <xf numFmtId="169" fontId="9" fillId="0" borderId="20" xfId="0" applyNumberFormat="1" applyFont="1" applyBorder="1" applyAlignment="1">
      <alignment horizontal="right" vertical="center"/>
    </xf>
    <xf numFmtId="169" fontId="9" fillId="0" borderId="13" xfId="0" applyNumberFormat="1" applyFont="1" applyBorder="1" applyAlignment="1">
      <alignment horizontal="right" vertical="center"/>
    </xf>
    <xf numFmtId="0" fontId="10" fillId="0" borderId="11" xfId="0" applyFont="1" applyFill="1" applyBorder="1" applyAlignment="1">
      <alignment horizontal="left" vertical="center"/>
    </xf>
    <xf numFmtId="6" fontId="9" fillId="0" borderId="26" xfId="0" applyNumberFormat="1" applyFont="1" applyBorder="1" applyAlignment="1">
      <alignment horizontal="right" vertical="center"/>
    </xf>
    <xf numFmtId="10" fontId="9" fillId="0" borderId="25" xfId="0" applyNumberFormat="1" applyFont="1" applyBorder="1" applyAlignment="1">
      <alignment horizontal="right" vertical="center"/>
    </xf>
    <xf numFmtId="6" fontId="9" fillId="0" borderId="29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vertical="center" wrapText="1"/>
    </xf>
    <xf numFmtId="6" fontId="9" fillId="0" borderId="27" xfId="0" applyNumberFormat="1" applyFont="1" applyBorder="1" applyAlignment="1">
      <alignment horizontal="right" vertical="center"/>
    </xf>
    <xf numFmtId="10" fontId="9" fillId="0" borderId="34" xfId="1" applyNumberFormat="1" applyFont="1" applyBorder="1" applyAlignment="1">
      <alignment horizontal="right" vertical="center"/>
    </xf>
    <xf numFmtId="6" fontId="9" fillId="0" borderId="34" xfId="0" applyNumberFormat="1" applyFont="1" applyBorder="1" applyAlignment="1">
      <alignment horizontal="right" vertical="center"/>
    </xf>
    <xf numFmtId="6" fontId="9" fillId="0" borderId="20" xfId="0" applyNumberFormat="1" applyFont="1" applyBorder="1" applyAlignment="1">
      <alignment horizontal="right" vertical="center"/>
    </xf>
    <xf numFmtId="10" fontId="9" fillId="0" borderId="1" xfId="1" applyNumberFormat="1" applyFont="1" applyBorder="1" applyAlignment="1">
      <alignment horizontal="right" vertical="center"/>
    </xf>
    <xf numFmtId="6" fontId="9" fillId="0" borderId="1" xfId="0" applyNumberFormat="1" applyFont="1" applyBorder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0" fontId="10" fillId="0" borderId="11" xfId="0" applyFont="1" applyFill="1" applyBorder="1" applyAlignment="1">
      <alignment vertical="center" wrapText="1"/>
    </xf>
    <xf numFmtId="6" fontId="9" fillId="0" borderId="21" xfId="0" applyNumberFormat="1" applyFont="1" applyBorder="1" applyAlignment="1">
      <alignment horizontal="right" vertical="center"/>
    </xf>
    <xf numFmtId="10" fontId="9" fillId="0" borderId="35" xfId="1" applyNumberFormat="1" applyFont="1" applyBorder="1" applyAlignment="1">
      <alignment horizontal="right" vertical="center"/>
    </xf>
    <xf numFmtId="6" fontId="9" fillId="0" borderId="35" xfId="0" applyNumberFormat="1" applyFont="1" applyBorder="1" applyAlignment="1">
      <alignment horizontal="right" vertical="center"/>
    </xf>
    <xf numFmtId="0" fontId="10" fillId="0" borderId="0" xfId="4" applyFont="1" applyAlignment="1">
      <alignment horizontal="center"/>
    </xf>
    <xf numFmtId="0" fontId="10" fillId="0" borderId="0" xfId="4" applyFont="1" applyFill="1" applyBorder="1" applyAlignment="1">
      <alignment horizontal="center"/>
    </xf>
    <xf numFmtId="0" fontId="15" fillId="0" borderId="0" xfId="4" applyFont="1" applyAlignment="1">
      <alignment horizontal="center"/>
    </xf>
    <xf numFmtId="0" fontId="9" fillId="0" borderId="0" xfId="4" applyFont="1"/>
    <xf numFmtId="1" fontId="9" fillId="0" borderId="0" xfId="4" applyNumberFormat="1" applyFont="1" applyFill="1" applyBorder="1" applyAlignment="1">
      <alignment horizontal="right"/>
    </xf>
    <xf numFmtId="1" fontId="15" fillId="0" borderId="0" xfId="4" applyNumberFormat="1" applyFont="1" applyAlignment="1">
      <alignment horizontal="center"/>
    </xf>
    <xf numFmtId="2" fontId="9" fillId="0" borderId="0" xfId="4" applyNumberFormat="1" applyFont="1"/>
    <xf numFmtId="1" fontId="9" fillId="0" borderId="0" xfId="4" applyNumberFormat="1" applyFont="1" applyFill="1" applyBorder="1"/>
    <xf numFmtId="49" fontId="15" fillId="0" borderId="0" xfId="4" applyNumberFormat="1" applyFont="1" applyAlignment="1">
      <alignment horizontal="center"/>
    </xf>
    <xf numFmtId="2" fontId="9" fillId="0" borderId="0" xfId="4" applyNumberFormat="1" applyFont="1" applyFill="1" applyBorder="1" applyAlignment="1">
      <alignment horizontal="right"/>
    </xf>
    <xf numFmtId="0" fontId="9" fillId="0" borderId="0" xfId="4" applyFont="1" applyFill="1" applyBorder="1"/>
    <xf numFmtId="0" fontId="11" fillId="3" borderId="0" xfId="0" applyFont="1" applyFill="1" applyBorder="1" applyAlignment="1">
      <alignment horizontal="left" vertical="top"/>
    </xf>
    <xf numFmtId="0" fontId="16" fillId="0" borderId="0" xfId="0" applyFont="1" applyBorder="1"/>
    <xf numFmtId="0" fontId="17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left" vertical="top" wrapText="1"/>
    </xf>
    <xf numFmtId="0" fontId="10" fillId="0" borderId="0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/>
    </xf>
    <xf numFmtId="3" fontId="9" fillId="3" borderId="1" xfId="0" applyNumberFormat="1" applyFont="1" applyFill="1" applyBorder="1" applyAlignment="1">
      <alignment horizontal="center" vertical="top"/>
    </xf>
    <xf numFmtId="6" fontId="9" fillId="3" borderId="1" xfId="0" applyNumberFormat="1" applyFont="1" applyFill="1" applyBorder="1" applyAlignment="1">
      <alignment horizontal="center" vertical="top"/>
    </xf>
    <xf numFmtId="10" fontId="9" fillId="0" borderId="1" xfId="1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10" fontId="9" fillId="0" borderId="1" xfId="0" applyNumberFormat="1" applyFont="1" applyBorder="1" applyAlignment="1">
      <alignment horizontal="center"/>
    </xf>
    <xf numFmtId="6" fontId="9" fillId="3" borderId="17" xfId="0" applyNumberFormat="1" applyFont="1" applyFill="1" applyBorder="1" applyAlignment="1">
      <alignment horizontal="center" vertical="top"/>
    </xf>
    <xf numFmtId="10" fontId="9" fillId="0" borderId="17" xfId="1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10" fontId="9" fillId="0" borderId="13" xfId="1" applyNumberFormat="1" applyFont="1" applyBorder="1" applyAlignment="1">
      <alignment horizontal="center"/>
    </xf>
    <xf numFmtId="0" fontId="18" fillId="0" borderId="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top"/>
    </xf>
    <xf numFmtId="6" fontId="9" fillId="0" borderId="0" xfId="0" applyNumberFormat="1" applyFont="1" applyFill="1" applyBorder="1" applyAlignment="1">
      <alignment horizontal="center" vertical="top"/>
    </xf>
    <xf numFmtId="0" fontId="10" fillId="0" borderId="0" xfId="0" applyFont="1"/>
    <xf numFmtId="166" fontId="10" fillId="0" borderId="0" xfId="3" applyNumberFormat="1" applyFont="1" applyAlignment="1">
      <alignment horizontal="center"/>
    </xf>
    <xf numFmtId="0" fontId="10" fillId="0" borderId="1" xfId="0" applyFont="1" applyBorder="1"/>
    <xf numFmtId="0" fontId="10" fillId="0" borderId="1" xfId="0" applyFont="1" applyFill="1" applyBorder="1"/>
    <xf numFmtId="0" fontId="10" fillId="0" borderId="1" xfId="3" applyNumberFormat="1" applyFont="1" applyBorder="1"/>
    <xf numFmtId="167" fontId="9" fillId="0" borderId="1" xfId="3" applyNumberFormat="1" applyFont="1" applyBorder="1"/>
    <xf numFmtId="167" fontId="9" fillId="0" borderId="1" xfId="3" applyNumberFormat="1" applyFont="1" applyFill="1" applyBorder="1"/>
    <xf numFmtId="166" fontId="9" fillId="0" borderId="1" xfId="3" applyNumberFormat="1" applyFont="1" applyBorder="1"/>
    <xf numFmtId="168" fontId="9" fillId="0" borderId="1" xfId="1" applyNumberFormat="1" applyFont="1" applyBorder="1"/>
    <xf numFmtId="3" fontId="9" fillId="0" borderId="1" xfId="0" applyNumberFormat="1" applyFont="1" applyFill="1" applyBorder="1"/>
    <xf numFmtId="167" fontId="9" fillId="0" borderId="1" xfId="0" applyNumberFormat="1" applyFont="1" applyBorder="1"/>
    <xf numFmtId="167" fontId="9" fillId="0" borderId="0" xfId="0" applyNumberFormat="1" applyFont="1" applyBorder="1"/>
    <xf numFmtId="166" fontId="9" fillId="0" borderId="0" xfId="3" applyNumberFormat="1" applyFont="1" applyBorder="1"/>
    <xf numFmtId="166" fontId="19" fillId="0" borderId="1" xfId="3" applyNumberFormat="1" applyFont="1" applyBorder="1"/>
    <xf numFmtId="0" fontId="9" fillId="3" borderId="1" xfId="0" applyFont="1" applyFill="1" applyBorder="1" applyAlignment="1">
      <alignment horizontal="center" vertical="top" wrapText="1"/>
    </xf>
    <xf numFmtId="3" fontId="9" fillId="3" borderId="1" xfId="0" applyNumberFormat="1" applyFont="1" applyFill="1" applyBorder="1" applyAlignment="1">
      <alignment horizontal="center" vertical="top" wrapText="1"/>
    </xf>
    <xf numFmtId="6" fontId="9" fillId="3" borderId="1" xfId="0" applyNumberFormat="1" applyFont="1" applyFill="1" applyBorder="1" applyAlignment="1">
      <alignment horizontal="center" vertical="top" wrapText="1"/>
    </xf>
    <xf numFmtId="10" fontId="9" fillId="0" borderId="1" xfId="1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vertical="center"/>
    </xf>
    <xf numFmtId="165" fontId="9" fillId="0" borderId="1" xfId="0" applyNumberFormat="1" applyFont="1" applyBorder="1" applyAlignment="1">
      <alignment vertical="center"/>
    </xf>
    <xf numFmtId="10" fontId="9" fillId="0" borderId="1" xfId="1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0" fontId="9" fillId="0" borderId="0" xfId="0" applyNumberFormat="1" applyFont="1"/>
    <xf numFmtId="9" fontId="0" fillId="0" borderId="0" xfId="1" applyFont="1"/>
    <xf numFmtId="170" fontId="0" fillId="0" borderId="0" xfId="1" applyNumberFormat="1" applyFont="1"/>
    <xf numFmtId="168" fontId="9" fillId="0" borderId="1" xfId="1" applyNumberFormat="1" applyFont="1" applyBorder="1" applyAlignment="1">
      <alignment horizontal="center"/>
    </xf>
    <xf numFmtId="168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164" fontId="9" fillId="0" borderId="0" xfId="0" applyNumberFormat="1" applyFont="1"/>
    <xf numFmtId="168" fontId="0" fillId="0" borderId="1" xfId="1" applyNumberFormat="1" applyFon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164" fontId="0" fillId="0" borderId="0" xfId="0" applyNumberFormat="1"/>
    <xf numFmtId="168" fontId="9" fillId="0" borderId="13" xfId="1" applyNumberFormat="1" applyFont="1" applyBorder="1" applyAlignment="1">
      <alignment horizontal="center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14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4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5">
    <cellStyle name="Comma" xfId="3" builtinId="3"/>
    <cellStyle name="Hyperlink" xfId="2" builtinId="8"/>
    <cellStyle name="Normal" xfId="0" builtinId="0"/>
    <cellStyle name="Normal 2" xfId="4"/>
    <cellStyle name="Percent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Cost</a:t>
            </a:r>
            <a:r>
              <a:rPr lang="en-GB" baseline="0"/>
              <a:t> Growth: All settings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'Summary Graphs'!$AN$5</c:f>
              <c:strCache>
                <c:ptCount val="1"/>
                <c:pt idx="0">
                  <c:v>Inpatient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'Summary Graphs'!$AM$6:$AM$14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Graphs'!$AN$6:$AN$14</c:f>
              <c:numCache>
                <c:formatCode>0.00</c:formatCode>
                <c:ptCount val="9"/>
                <c:pt idx="0">
                  <c:v>100</c:v>
                </c:pt>
                <c:pt idx="1">
                  <c:v>103.73479889441985</c:v>
                </c:pt>
                <c:pt idx="2">
                  <c:v>106.26614815445366</c:v>
                </c:pt>
                <c:pt idx="3">
                  <c:v>108.16881365766353</c:v>
                </c:pt>
                <c:pt idx="4">
                  <c:v>111.21625495371261</c:v>
                </c:pt>
                <c:pt idx="5">
                  <c:v>112.88714459630548</c:v>
                </c:pt>
                <c:pt idx="6">
                  <c:v>115.77444830841719</c:v>
                </c:pt>
                <c:pt idx="7">
                  <c:v>118.06213082878043</c:v>
                </c:pt>
                <c:pt idx="8">
                  <c:v>116.01390762914124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2-40A7-A30C-DFFD808E0BCB}"/>
            </c:ext>
          </c:extLst>
        </c:ser>
        <c:ser>
          <c:idx val="1"/>
          <c:order val="1"/>
          <c:tx>
            <c:strRef>
              <c:f>'Summary Graphs'!$AO$5</c:f>
              <c:strCache>
                <c:ptCount val="1"/>
                <c:pt idx="0">
                  <c:v>Outpatient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'Summary Graphs'!$AM$6:$AM$14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Graphs'!$AO$6:$AO$14</c:f>
              <c:numCache>
                <c:formatCode>0.00</c:formatCode>
                <c:ptCount val="9"/>
                <c:pt idx="0">
                  <c:v>100</c:v>
                </c:pt>
                <c:pt idx="1">
                  <c:v>101.68270662831533</c:v>
                </c:pt>
                <c:pt idx="2">
                  <c:v>102.96302942955585</c:v>
                </c:pt>
                <c:pt idx="3">
                  <c:v>102.08037690957185</c:v>
                </c:pt>
                <c:pt idx="4">
                  <c:v>104.19703383622566</c:v>
                </c:pt>
                <c:pt idx="5">
                  <c:v>104.62283730461199</c:v>
                </c:pt>
                <c:pt idx="6">
                  <c:v>106.73928149702513</c:v>
                </c:pt>
                <c:pt idx="7">
                  <c:v>108.21687936141841</c:v>
                </c:pt>
                <c:pt idx="8">
                  <c:v>109.40454638058162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2-40A7-A30C-DFFD808E0BCB}"/>
            </c:ext>
          </c:extLst>
        </c:ser>
        <c:ser>
          <c:idx val="2"/>
          <c:order val="2"/>
          <c:tx>
            <c:strRef>
              <c:f>'Summary Graphs'!$AX$5</c:f>
              <c:strCache>
                <c:ptCount val="1"/>
                <c:pt idx="0">
                  <c:v>Community  Prescribing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'Summary Graphs'!$AM$6:$AM$14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Graphs'!$AX$6:$AX$14</c:f>
              <c:numCache>
                <c:formatCode>0.00</c:formatCode>
                <c:ptCount val="9"/>
                <c:pt idx="0">
                  <c:v>100</c:v>
                </c:pt>
                <c:pt idx="1">
                  <c:v>96.257677401543589</c:v>
                </c:pt>
                <c:pt idx="2">
                  <c:v>94.646873796876932</c:v>
                </c:pt>
                <c:pt idx="3">
                  <c:v>90.519555657839547</c:v>
                </c:pt>
                <c:pt idx="4">
                  <c:v>84.034391218722973</c:v>
                </c:pt>
                <c:pt idx="5">
                  <c:v>82.439299879581995</c:v>
                </c:pt>
                <c:pt idx="6">
                  <c:v>81.362317244584176</c:v>
                </c:pt>
                <c:pt idx="7">
                  <c:v>81.305710536809414</c:v>
                </c:pt>
                <c:pt idx="8">
                  <c:v>75.611373371962827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32-40A7-A30C-DFFD808E0BCB}"/>
            </c:ext>
          </c:extLst>
        </c:ser>
        <c:ser>
          <c:idx val="3"/>
          <c:order val="3"/>
          <c:tx>
            <c:strRef>
              <c:f>'Summary Graphs'!$AY$5</c:f>
              <c:strCache>
                <c:ptCount val="1"/>
                <c:pt idx="0">
                  <c:v>Community Care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'Summary Graphs'!$AM$6:$AM$14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Graphs'!$AY$6:$AY$14</c:f>
              <c:numCache>
                <c:formatCode>0.00</c:formatCode>
                <c:ptCount val="9"/>
                <c:pt idx="0">
                  <c:v>100</c:v>
                </c:pt>
                <c:pt idx="1">
                  <c:v>100.28934188492811</c:v>
                </c:pt>
                <c:pt idx="2">
                  <c:v>100.39377327717503</c:v>
                </c:pt>
                <c:pt idx="3">
                  <c:v>103.8798804333734</c:v>
                </c:pt>
                <c:pt idx="4">
                  <c:v>107.10016828129497</c:v>
                </c:pt>
                <c:pt idx="5">
                  <c:v>107.18094091489687</c:v>
                </c:pt>
                <c:pt idx="6">
                  <c:v>111.08206803904577</c:v>
                </c:pt>
                <c:pt idx="7">
                  <c:v>112.95580262017636</c:v>
                </c:pt>
                <c:pt idx="8">
                  <c:v>113.78645815126266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32-40A7-A30C-DFFD808E0BCB}"/>
            </c:ext>
          </c:extLst>
        </c:ser>
        <c:ser>
          <c:idx val="4"/>
          <c:order val="4"/>
          <c:tx>
            <c:strRef>
              <c:f>'Summary Graphs'!$AP$5</c:f>
              <c:strCache>
                <c:ptCount val="1"/>
                <c:pt idx="0">
                  <c:v>A&amp;E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'Summary Graphs'!$AM$6:$AM$14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Graphs'!$AP$6:$AP$14</c:f>
              <c:numCache>
                <c:formatCode>0.00</c:formatCode>
                <c:ptCount val="9"/>
                <c:pt idx="0">
                  <c:v>100</c:v>
                </c:pt>
                <c:pt idx="1">
                  <c:v>104.63360982710972</c:v>
                </c:pt>
                <c:pt idx="2">
                  <c:v>103.15631890479651</c:v>
                </c:pt>
                <c:pt idx="3">
                  <c:v>104.72901690428488</c:v>
                </c:pt>
                <c:pt idx="4">
                  <c:v>106.42252016639861</c:v>
                </c:pt>
                <c:pt idx="5">
                  <c:v>109.75246283007668</c:v>
                </c:pt>
                <c:pt idx="6">
                  <c:v>112.83690721218079</c:v>
                </c:pt>
                <c:pt idx="7">
                  <c:v>115.78768689205778</c:v>
                </c:pt>
                <c:pt idx="8">
                  <c:v>122.50856408577444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32-40A7-A30C-DFFD808E0BCB}"/>
            </c:ext>
          </c:extLst>
        </c:ser>
        <c:ser>
          <c:idx val="5"/>
          <c:order val="5"/>
          <c:tx>
            <c:strRef>
              <c:f>'Summary Graphs'!$AR$5</c:f>
              <c:strCache>
                <c:ptCount val="1"/>
                <c:pt idx="0">
                  <c:v>Chemotherapy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'Summary Graphs'!$AM$6:$AM$14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Graphs'!$AR$6:$AR$14</c:f>
              <c:numCache>
                <c:formatCode>0.00</c:formatCode>
                <c:ptCount val="9"/>
                <c:pt idx="0">
                  <c:v>100</c:v>
                </c:pt>
                <c:pt idx="1">
                  <c:v>109.39573479352242</c:v>
                </c:pt>
                <c:pt idx="2">
                  <c:v>103.72332282066672</c:v>
                </c:pt>
                <c:pt idx="3">
                  <c:v>92.977472836914103</c:v>
                </c:pt>
                <c:pt idx="4">
                  <c:v>97.720711507302312</c:v>
                </c:pt>
                <c:pt idx="5">
                  <c:v>102.61694992972474</c:v>
                </c:pt>
                <c:pt idx="6">
                  <c:v>100.98779617588514</c:v>
                </c:pt>
                <c:pt idx="7">
                  <c:v>105.45920899054629</c:v>
                </c:pt>
                <c:pt idx="8">
                  <c:v>101.39107244846463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32-40A7-A30C-DFFD808E0BCB}"/>
            </c:ext>
          </c:extLst>
        </c:ser>
        <c:ser>
          <c:idx val="6"/>
          <c:order val="6"/>
          <c:tx>
            <c:strRef>
              <c:f>'Summary Graphs'!$AS$5</c:f>
              <c:strCache>
                <c:ptCount val="1"/>
                <c:pt idx="0">
                  <c:v>Radiotherapy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'Summary Graphs'!$AM$6:$AM$14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Graphs'!$AS$6:$AS$14</c:f>
              <c:numCache>
                <c:formatCode>0.00</c:formatCode>
                <c:ptCount val="9"/>
                <c:pt idx="0">
                  <c:v>100</c:v>
                </c:pt>
                <c:pt idx="1">
                  <c:v>97.988885366286269</c:v>
                </c:pt>
                <c:pt idx="2">
                  <c:v>88.736228435684325</c:v>
                </c:pt>
                <c:pt idx="3">
                  <c:v>81.487393342973107</c:v>
                </c:pt>
                <c:pt idx="4">
                  <c:v>83.663333105898445</c:v>
                </c:pt>
                <c:pt idx="5">
                  <c:v>86.899013822049568</c:v>
                </c:pt>
                <c:pt idx="6">
                  <c:v>80.982446590462629</c:v>
                </c:pt>
                <c:pt idx="7">
                  <c:v>79.992048832843736</c:v>
                </c:pt>
                <c:pt idx="8">
                  <c:v>83.014447737228281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732-40A7-A30C-DFFD808E0BCB}"/>
            </c:ext>
          </c:extLst>
        </c:ser>
        <c:ser>
          <c:idx val="7"/>
          <c:order val="7"/>
          <c:tx>
            <c:strRef>
              <c:f>'Summary Graphs'!$AT$5</c:f>
              <c:strCache>
                <c:ptCount val="1"/>
                <c:pt idx="0">
                  <c:v>High Cost Drugs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'Summary Graphs'!$AM$6:$AM$14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Graphs'!$AT$6:$AT$14</c:f>
              <c:numCache>
                <c:formatCode>0.00</c:formatCode>
                <c:ptCount val="9"/>
                <c:pt idx="0">
                  <c:v>100</c:v>
                </c:pt>
                <c:pt idx="1">
                  <c:v>112.08201993256459</c:v>
                </c:pt>
                <c:pt idx="2">
                  <c:v>101.76868644953653</c:v>
                </c:pt>
                <c:pt idx="3">
                  <c:v>101.67062002446291</c:v>
                </c:pt>
                <c:pt idx="4">
                  <c:v>93.798423180681766</c:v>
                </c:pt>
                <c:pt idx="5">
                  <c:v>88.230334604216083</c:v>
                </c:pt>
                <c:pt idx="6">
                  <c:v>88.125412203557588</c:v>
                </c:pt>
                <c:pt idx="7">
                  <c:v>94.431091712911993</c:v>
                </c:pt>
                <c:pt idx="8">
                  <c:v>89.267945910943837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732-40A7-A30C-DFFD808E0BCB}"/>
            </c:ext>
          </c:extLst>
        </c:ser>
        <c:ser>
          <c:idx val="8"/>
          <c:order val="8"/>
          <c:tx>
            <c:strRef>
              <c:f>'Summary Graphs'!$AQ$5</c:f>
              <c:strCache>
                <c:ptCount val="1"/>
                <c:pt idx="0">
                  <c:v>Specialist Services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'Summary Graphs'!$AM$6:$AM$14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Graphs'!$AQ$6:$AQ$14</c:f>
              <c:numCache>
                <c:formatCode>0.00</c:formatCode>
                <c:ptCount val="9"/>
                <c:pt idx="0">
                  <c:v>100</c:v>
                </c:pt>
                <c:pt idx="1">
                  <c:v>101.46782302933688</c:v>
                </c:pt>
                <c:pt idx="2">
                  <c:v>101.13217219513963</c:v>
                </c:pt>
                <c:pt idx="3">
                  <c:v>98.45208381885233</c:v>
                </c:pt>
                <c:pt idx="4">
                  <c:v>99.280073817963142</c:v>
                </c:pt>
                <c:pt idx="5">
                  <c:v>99.296721314534992</c:v>
                </c:pt>
                <c:pt idx="6">
                  <c:v>105.83623963790527</c:v>
                </c:pt>
                <c:pt idx="7">
                  <c:v>110.201108681213</c:v>
                </c:pt>
                <c:pt idx="8">
                  <c:v>110.82078234799577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732-40A7-A30C-DFFD808E0BCB}"/>
            </c:ext>
          </c:extLst>
        </c:ser>
        <c:ser>
          <c:idx val="9"/>
          <c:order val="9"/>
          <c:tx>
            <c:strRef>
              <c:f>'Summary Graphs'!$AU$5</c:f>
              <c:strCache>
                <c:ptCount val="1"/>
                <c:pt idx="0">
                  <c:v>Radiology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'Summary Graphs'!$AM$6:$AM$14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Graphs'!$AU$6:$AU$14</c:f>
              <c:numCache>
                <c:formatCode>0.00</c:formatCode>
                <c:ptCount val="9"/>
                <c:pt idx="0">
                  <c:v>100</c:v>
                </c:pt>
                <c:pt idx="1">
                  <c:v>101.67712905977855</c:v>
                </c:pt>
                <c:pt idx="2">
                  <c:v>95.911610439197133</c:v>
                </c:pt>
                <c:pt idx="3">
                  <c:v>95.790313330165318</c:v>
                </c:pt>
                <c:pt idx="4">
                  <c:v>98.7598236845907</c:v>
                </c:pt>
                <c:pt idx="5">
                  <c:v>96.761340795534494</c:v>
                </c:pt>
                <c:pt idx="6">
                  <c:v>98.406300433695989</c:v>
                </c:pt>
                <c:pt idx="7">
                  <c:v>99.947087972842525</c:v>
                </c:pt>
                <c:pt idx="8">
                  <c:v>95.934852226209912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732-40A7-A30C-DFFD808E0BCB}"/>
            </c:ext>
          </c:extLst>
        </c:ser>
        <c:ser>
          <c:idx val="10"/>
          <c:order val="10"/>
          <c:tx>
            <c:strRef>
              <c:f>'Summary Graphs'!$AV$5</c:f>
              <c:strCache>
                <c:ptCount val="1"/>
                <c:pt idx="0">
                  <c:v>Diagnostic Tests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'Summary Graphs'!$AM$6:$AM$14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Graphs'!$AV$6:$AV$14</c:f>
              <c:numCache>
                <c:formatCode>0.00</c:formatCode>
                <c:ptCount val="9"/>
                <c:pt idx="0">
                  <c:v>100</c:v>
                </c:pt>
                <c:pt idx="1">
                  <c:v>104.45369068522128</c:v>
                </c:pt>
                <c:pt idx="2">
                  <c:v>104.70346469318665</c:v>
                </c:pt>
                <c:pt idx="3">
                  <c:v>101.74336684911073</c:v>
                </c:pt>
                <c:pt idx="4">
                  <c:v>102.63180756404611</c:v>
                </c:pt>
                <c:pt idx="5">
                  <c:v>91.051425197317968</c:v>
                </c:pt>
                <c:pt idx="6">
                  <c:v>94.042772741329259</c:v>
                </c:pt>
                <c:pt idx="7">
                  <c:v>94.15168231429908</c:v>
                </c:pt>
                <c:pt idx="8">
                  <c:v>92.642929655056122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732-40A7-A30C-DFFD808E0BCB}"/>
            </c:ext>
          </c:extLst>
        </c:ser>
        <c:ser>
          <c:idx val="11"/>
          <c:order val="11"/>
          <c:tx>
            <c:strRef>
              <c:f>'Summary Graphs'!$BA$5</c:f>
              <c:strCache>
                <c:ptCount val="1"/>
                <c:pt idx="0">
                  <c:v>Rehabilitation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'Summary Graphs'!$AM$6:$AM$14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Graphs'!$BA$6:$BA$14</c:f>
              <c:numCache>
                <c:formatCode>0.00</c:formatCode>
                <c:ptCount val="9"/>
                <c:pt idx="0">
                  <c:v>100</c:v>
                </c:pt>
                <c:pt idx="1">
                  <c:v>102.17827420062495</c:v>
                </c:pt>
                <c:pt idx="2">
                  <c:v>104.53468507129776</c:v>
                </c:pt>
                <c:pt idx="3">
                  <c:v>99.539791348787972</c:v>
                </c:pt>
                <c:pt idx="4">
                  <c:v>105.55761527388009</c:v>
                </c:pt>
                <c:pt idx="5">
                  <c:v>102.85935449437221</c:v>
                </c:pt>
                <c:pt idx="6">
                  <c:v>107.33977556057893</c:v>
                </c:pt>
                <c:pt idx="7">
                  <c:v>113.07794883872776</c:v>
                </c:pt>
                <c:pt idx="8">
                  <c:v>113.05231983249094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732-40A7-A30C-DFFD808E0BCB}"/>
            </c:ext>
          </c:extLst>
        </c:ser>
        <c:ser>
          <c:idx val="12"/>
          <c:order val="12"/>
          <c:tx>
            <c:strRef>
              <c:f>'Summary Graphs'!$AW$5</c:f>
              <c:strCache>
                <c:ptCount val="1"/>
                <c:pt idx="0">
                  <c:v>Renal Dialysis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'Summary Graphs'!$AM$6:$AM$14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Graphs'!$AW$6:$AW$14</c:f>
              <c:numCache>
                <c:formatCode>0.00</c:formatCode>
                <c:ptCount val="9"/>
                <c:pt idx="0">
                  <c:v>100</c:v>
                </c:pt>
                <c:pt idx="1">
                  <c:v>102.45468518174854</c:v>
                </c:pt>
                <c:pt idx="2">
                  <c:v>100.70819303960197</c:v>
                </c:pt>
                <c:pt idx="3">
                  <c:v>98.010334277935783</c:v>
                </c:pt>
                <c:pt idx="4">
                  <c:v>97.083310498219973</c:v>
                </c:pt>
                <c:pt idx="5">
                  <c:v>97.358890721045071</c:v>
                </c:pt>
                <c:pt idx="6">
                  <c:v>94.604679426007579</c:v>
                </c:pt>
                <c:pt idx="7">
                  <c:v>96.905645036989554</c:v>
                </c:pt>
                <c:pt idx="8">
                  <c:v>98.951249611194626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3732-40A7-A30C-DFFD808E0BCB}"/>
            </c:ext>
          </c:extLst>
        </c:ser>
        <c:ser>
          <c:idx val="13"/>
          <c:order val="13"/>
          <c:tx>
            <c:strRef>
              <c:f>'Summary Graphs'!$BB$5</c:f>
              <c:strCache>
                <c:ptCount val="1"/>
                <c:pt idx="0">
                  <c:v>Other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'Summary Graphs'!$AM$6:$AM$14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Graphs'!$BB$6:$BB$14</c:f>
              <c:numCache>
                <c:formatCode>0.00</c:formatCode>
                <c:ptCount val="9"/>
                <c:pt idx="0">
                  <c:v>100</c:v>
                </c:pt>
                <c:pt idx="1">
                  <c:v>100.37862914423134</c:v>
                </c:pt>
                <c:pt idx="2">
                  <c:v>101.49350271202574</c:v>
                </c:pt>
                <c:pt idx="3">
                  <c:v>101.94538830283665</c:v>
                </c:pt>
                <c:pt idx="4">
                  <c:v>106.08837626124463</c:v>
                </c:pt>
                <c:pt idx="5">
                  <c:v>107.10378145514989</c:v>
                </c:pt>
                <c:pt idx="6">
                  <c:v>105.04831629314906</c:v>
                </c:pt>
                <c:pt idx="7">
                  <c:v>104.62612304894782</c:v>
                </c:pt>
                <c:pt idx="8">
                  <c:v>100.21178851702639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732-40A7-A30C-DFFD808E0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305760"/>
        <c:axId val="547307728"/>
      </c:lineChart>
      <c:catAx>
        <c:axId val="54730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307728"/>
        <c:crosses val="autoZero"/>
        <c:auto val="1"/>
        <c:lblAlgn val="ctr"/>
        <c:lblOffset val="100"/>
        <c:noMultiLvlLbl val="0"/>
      </c:catAx>
      <c:valAx>
        <c:axId val="547307728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30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INPATIENT ALL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'HBC-Inpatient'!$I$3</c:f>
              <c:strCache>
                <c:ptCount val="1"/>
                <c:pt idx="0">
                  <c:v>Total Growth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'HBC-Inpatient'!$O$5:$O$12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'HBC-Inpatient'!$I$5:$I$12</c:f>
              <c:numCache>
                <c:formatCode>0.00%</c:formatCode>
                <c:ptCount val="8"/>
                <c:pt idx="0">
                  <c:v>6.6554255895176828E-2</c:v>
                </c:pt>
                <c:pt idx="1">
                  <c:v>4.0809287807249461E-2</c:v>
                </c:pt>
                <c:pt idx="2">
                  <c:v>4.2030928889801755E-2</c:v>
                </c:pt>
                <c:pt idx="3">
                  <c:v>3.6264834581603234E-2</c:v>
                </c:pt>
                <c:pt idx="4">
                  <c:v>4.4307954015997186E-2</c:v>
                </c:pt>
                <c:pt idx="5">
                  <c:v>4.0419619791552508E-2</c:v>
                </c:pt>
                <c:pt idx="6">
                  <c:v>5.5309300430617991E-2</c:v>
                </c:pt>
                <c:pt idx="7">
                  <c:v>8.6794369206715238E-3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8-4682-9A28-C5E228B69FAB}"/>
            </c:ext>
          </c:extLst>
        </c:ser>
        <c:ser>
          <c:idx val="1"/>
          <c:order val="1"/>
          <c:tx>
            <c:strRef>
              <c:f>'HBC-Inpatient'!$J$3</c:f>
              <c:strCache>
                <c:ptCount val="1"/>
                <c:pt idx="0">
                  <c:v>Laspeyres Volume Growth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'HBC-Inpatient'!$O$5:$O$12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'HBC-Inpatient'!$J$5:$J$12</c:f>
              <c:numCache>
                <c:formatCode>0.00%</c:formatCode>
                <c:ptCount val="8"/>
                <c:pt idx="0">
                  <c:v>2.8154743887539802E-2</c:v>
                </c:pt>
                <c:pt idx="1">
                  <c:v>1.6016332889020823E-2</c:v>
                </c:pt>
                <c:pt idx="2">
                  <c:v>2.3701835367974988E-2</c:v>
                </c:pt>
                <c:pt idx="3">
                  <c:v>7.8700981119950164E-3</c:v>
                </c:pt>
                <c:pt idx="4">
                  <c:v>2.8850717053518604E-2</c:v>
                </c:pt>
                <c:pt idx="5">
                  <c:v>1.4472552245391679E-2</c:v>
                </c:pt>
                <c:pt idx="6">
                  <c:v>3.4860638160807866E-2</c:v>
                </c:pt>
                <c:pt idx="7">
                  <c:v>2.6487652038330145E-2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8-4682-9A28-C5E228B69FAB}"/>
            </c:ext>
          </c:extLst>
        </c:ser>
        <c:ser>
          <c:idx val="2"/>
          <c:order val="2"/>
          <c:tx>
            <c:strRef>
              <c:f>'HBC-Inpatient'!$K$3</c:f>
              <c:strCache>
                <c:ptCount val="1"/>
                <c:pt idx="0">
                  <c:v>Paasche Price Growth Rate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'HBC-Inpatient'!$O$5:$O$12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'HBC-Inpatient'!$K$5:$K$12</c:f>
              <c:numCache>
                <c:formatCode>0.00%</c:formatCode>
                <c:ptCount val="8"/>
                <c:pt idx="0">
                  <c:v>3.7347988944198551E-2</c:v>
                </c:pt>
                <c:pt idx="1">
                  <c:v>2.4402122402629622E-2</c:v>
                </c:pt>
                <c:pt idx="2">
                  <c:v>1.7904718823951615E-2</c:v>
                </c:pt>
                <c:pt idx="3">
                  <c:v>2.8173012100268791E-2</c:v>
                </c:pt>
                <c:pt idx="4">
                  <c:v>1.5023789852376179E-2</c:v>
                </c:pt>
                <c:pt idx="5">
                  <c:v>2.5576904460086869E-2</c:v>
                </c:pt>
                <c:pt idx="6">
                  <c:v>1.9759822256021131E-2</c:v>
                </c:pt>
                <c:pt idx="7">
                  <c:v>-1.7348689078038215E-2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B8-4682-9A28-C5E228B69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788568"/>
        <c:axId val="720789224"/>
      </c:lineChart>
      <c:catAx>
        <c:axId val="7207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789224"/>
        <c:crosses val="autoZero"/>
        <c:auto val="1"/>
        <c:lblAlgn val="ctr"/>
        <c:lblOffset val="100"/>
        <c:noMultiLvlLbl val="0"/>
      </c:catAx>
      <c:valAx>
        <c:axId val="720789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7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INPATIENT</a:t>
            </a:r>
            <a:r>
              <a:rPr lang="en-GB" baseline="0"/>
              <a:t> ALL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'HBC-Inpatient'!$L$3</c:f>
              <c:strCache>
                <c:ptCount val="1"/>
                <c:pt idx="0">
                  <c:v>Total Growth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'HBC-Inpatient'!$B$4:$B$12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'HBC-Inpatient'!$L$4:$L$12</c:f>
              <c:numCache>
                <c:formatCode>0.0</c:formatCode>
                <c:ptCount val="9"/>
                <c:pt idx="0">
                  <c:v>100</c:v>
                </c:pt>
                <c:pt idx="1">
                  <c:v>106.65542558951768</c:v>
                </c:pt>
                <c:pt idx="2">
                  <c:v>111.00795754860498</c:v>
                </c:pt>
                <c:pt idx="3">
                  <c:v>115.67372511853253</c:v>
                </c:pt>
                <c:pt idx="4">
                  <c:v>119.86861362539396</c:v>
                </c:pt>
                <c:pt idx="5">
                  <c:v>125.17974664586926</c:v>
                </c:pt>
                <c:pt idx="6">
                  <c:v>130.23946441089817</c:v>
                </c:pt>
                <c:pt idx="7">
                  <c:v>137.4429180759233</c:v>
                </c:pt>
                <c:pt idx="8">
                  <c:v>138.63584521355631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A-45B8-B9CF-333B4293A723}"/>
            </c:ext>
          </c:extLst>
        </c:ser>
        <c:ser>
          <c:idx val="1"/>
          <c:order val="1"/>
          <c:tx>
            <c:strRef>
              <c:f>'HBC-Inpatient'!$M$3</c:f>
              <c:strCache>
                <c:ptCount val="1"/>
                <c:pt idx="0">
                  <c:v>Laspeyres Volume Growth 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'HBC-Inpatient'!$B$4:$B$12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'HBC-Inpatient'!$M$4:$M$12</c:f>
              <c:numCache>
                <c:formatCode>0.0</c:formatCode>
                <c:ptCount val="9"/>
                <c:pt idx="0">
                  <c:v>100</c:v>
                </c:pt>
                <c:pt idx="1">
                  <c:v>102.81547438875398</c:v>
                </c:pt>
                <c:pt idx="2">
                  <c:v>104.46220125270686</c:v>
                </c:pt>
                <c:pt idx="3">
                  <c:v>106.93814714897479</c:v>
                </c:pt>
                <c:pt idx="4">
                  <c:v>107.77976085895219</c:v>
                </c:pt>
                <c:pt idx="5">
                  <c:v>110.88928424358971</c:v>
                </c:pt>
                <c:pt idx="6">
                  <c:v>112.49413520325915</c:v>
                </c:pt>
                <c:pt idx="7">
                  <c:v>116.41575254579297</c:v>
                </c:pt>
                <c:pt idx="8">
                  <c:v>119.49933249100629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A-45B8-B9CF-333B4293A723}"/>
            </c:ext>
          </c:extLst>
        </c:ser>
        <c:ser>
          <c:idx val="2"/>
          <c:order val="2"/>
          <c:tx>
            <c:strRef>
              <c:f>'HBC-Inpatient'!$N$3</c:f>
              <c:strCache>
                <c:ptCount val="1"/>
                <c:pt idx="0">
                  <c:v>Paasche Price Growth Index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'HBC-Inpatient'!$B$4:$B$12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'HBC-Inpatient'!$N$4:$N$12</c:f>
              <c:numCache>
                <c:formatCode>0.0</c:formatCode>
                <c:ptCount val="9"/>
                <c:pt idx="0">
                  <c:v>100</c:v>
                </c:pt>
                <c:pt idx="1">
                  <c:v>103.73479889441985</c:v>
                </c:pt>
                <c:pt idx="2">
                  <c:v>106.26614815445366</c:v>
                </c:pt>
                <c:pt idx="3">
                  <c:v>108.16881365766353</c:v>
                </c:pt>
                <c:pt idx="4">
                  <c:v>111.21625495371261</c:v>
                </c:pt>
                <c:pt idx="5">
                  <c:v>112.88714459630548</c:v>
                </c:pt>
                <c:pt idx="6">
                  <c:v>115.77444830841719</c:v>
                </c:pt>
                <c:pt idx="7">
                  <c:v>118.06213082878043</c:v>
                </c:pt>
                <c:pt idx="8">
                  <c:v>116.01390762914124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CA-45B8-B9CF-333B4293A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737400"/>
        <c:axId val="720728872"/>
      </c:lineChart>
      <c:catAx>
        <c:axId val="72073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728872"/>
        <c:crosses val="autoZero"/>
        <c:auto val="1"/>
        <c:lblAlgn val="ctr"/>
        <c:lblOffset val="100"/>
        <c:noMultiLvlLbl val="0"/>
      </c:catAx>
      <c:valAx>
        <c:axId val="720728872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737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INPATIENT ELECTIVE (EI)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6159230096238"/>
          <c:y val="0.17171296296296298"/>
          <c:w val="0.85334951881014875"/>
          <c:h val="0.60027668416447943"/>
        </c:manualLayout>
      </c:layout>
      <c:lineChart>
        <c:grouping val="standard"/>
        <c:varyColors val="0"/>
        <c:ser>
          <c:idx val="0"/>
          <c:order val="0"/>
          <c:tx>
            <c:strRef>
              <c:f>'HBC-Inpatient'!$I$42</c:f>
              <c:strCache>
                <c:ptCount val="1"/>
                <c:pt idx="0">
                  <c:v>Total Growth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'HBC-Inpatient'!$B$43:$B$51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'HBC-Inpatient'!$I$44:$I$51</c:f>
              <c:numCache>
                <c:formatCode>0.00%</c:formatCode>
                <c:ptCount val="8"/>
                <c:pt idx="0">
                  <c:v>5.5334062493331393E-2</c:v>
                </c:pt>
                <c:pt idx="1">
                  <c:v>7.8966998805976019E-3</c:v>
                </c:pt>
                <c:pt idx="2">
                  <c:v>2.3899308047747869E-2</c:v>
                </c:pt>
                <c:pt idx="3">
                  <c:v>-8.6455073410031114E-3</c:v>
                </c:pt>
                <c:pt idx="4">
                  <c:v>2.2737343484243722E-2</c:v>
                </c:pt>
                <c:pt idx="5">
                  <c:v>1.9995186969456791E-2</c:v>
                </c:pt>
                <c:pt idx="6">
                  <c:v>1.4795704746033422E-2</c:v>
                </c:pt>
                <c:pt idx="7">
                  <c:v>-3.2360260718425349E-2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2-415F-8C0F-7E7169172926}"/>
            </c:ext>
          </c:extLst>
        </c:ser>
        <c:ser>
          <c:idx val="1"/>
          <c:order val="1"/>
          <c:tx>
            <c:strRef>
              <c:f>'HBC-Inpatient'!$J$42</c:f>
              <c:strCache>
                <c:ptCount val="1"/>
                <c:pt idx="0">
                  <c:v>Laspeyres Volume Growth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'HBC-Inpatient'!$B$43:$B$51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'HBC-Inpatient'!$J$44:$J$51</c:f>
              <c:numCache>
                <c:formatCode>0.00%</c:formatCode>
                <c:ptCount val="8"/>
                <c:pt idx="0">
                  <c:v>3.2979030305435586E-3</c:v>
                </c:pt>
                <c:pt idx="1">
                  <c:v>-2.6644704962607069E-2</c:v>
                </c:pt>
                <c:pt idx="2">
                  <c:v>1.5087189132256373E-2</c:v>
                </c:pt>
                <c:pt idx="3">
                  <c:v>-3.4820788901998911E-2</c:v>
                </c:pt>
                <c:pt idx="4">
                  <c:v>2.3641623859979699E-2</c:v>
                </c:pt>
                <c:pt idx="5">
                  <c:v>-1.3435763990757521E-2</c:v>
                </c:pt>
                <c:pt idx="6">
                  <c:v>-1.1801850252806334E-2</c:v>
                </c:pt>
                <c:pt idx="7">
                  <c:v>-6.0061174267748152E-3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2-415F-8C0F-7E7169172926}"/>
            </c:ext>
          </c:extLst>
        </c:ser>
        <c:ser>
          <c:idx val="2"/>
          <c:order val="2"/>
          <c:tx>
            <c:strRef>
              <c:f>'HBC-Inpatient'!$K$42</c:f>
              <c:strCache>
                <c:ptCount val="1"/>
                <c:pt idx="0">
                  <c:v>Paasche Price Growth Rate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'HBC-Inpatient'!$B$43:$B$51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'HBC-Inpatient'!$K$44:$K$51</c:f>
              <c:numCache>
                <c:formatCode>0.00%</c:formatCode>
                <c:ptCount val="8"/>
                <c:pt idx="0">
                  <c:v>5.1865113348297021E-2</c:v>
                </c:pt>
                <c:pt idx="1">
                  <c:v>3.5486943996002829E-2</c:v>
                </c:pt>
                <c:pt idx="2">
                  <c:v>8.6811448413850467E-3</c:v>
                </c:pt>
                <c:pt idx="3">
                  <c:v>2.7119607695671899E-2</c:v>
                </c:pt>
                <c:pt idx="4">
                  <c:v>-8.8339547226112813E-4</c:v>
                </c:pt>
                <c:pt idx="5">
                  <c:v>3.3886238462734086E-2</c:v>
                </c:pt>
                <c:pt idx="6">
                  <c:v>2.6915204208431298E-2</c:v>
                </c:pt>
                <c:pt idx="7">
                  <c:v>-2.6513385800147615E-2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92-415F-8C0F-7E7169172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923464"/>
        <c:axId val="538928712"/>
      </c:lineChart>
      <c:catAx>
        <c:axId val="538923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928712"/>
        <c:crosses val="autoZero"/>
        <c:auto val="1"/>
        <c:lblAlgn val="ctr"/>
        <c:lblOffset val="100"/>
        <c:noMultiLvlLbl val="0"/>
      </c:catAx>
      <c:valAx>
        <c:axId val="538928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923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6304177707738558E-2"/>
          <c:y val="0.78030159866380333"/>
          <c:w val="0.76159293659231597"/>
          <c:h val="0.195455977093772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INPATIENT ELECTIVE (EI)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'HBC-Inpatient'!$L$42</c:f>
              <c:strCache>
                <c:ptCount val="1"/>
                <c:pt idx="0">
                  <c:v>Total Growth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'HBC-Inpatient'!$B$43:$B$51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'HBC-Inpatient'!$L$43:$L$51</c:f>
              <c:numCache>
                <c:formatCode>0.0</c:formatCode>
                <c:ptCount val="9"/>
                <c:pt idx="0">
                  <c:v>100</c:v>
                </c:pt>
                <c:pt idx="1">
                  <c:v>105.53340624933314</c:v>
                </c:pt>
                <c:pt idx="2">
                  <c:v>106.36677188586131</c:v>
                </c:pt>
                <c:pt idx="3">
                  <c:v>108.90886413320604</c:v>
                </c:pt>
                <c:pt idx="4">
                  <c:v>107.9672917488421</c:v>
                </c:pt>
                <c:pt idx="5">
                  <c:v>110.42218114639908</c:v>
                </c:pt>
                <c:pt idx="6">
                  <c:v>112.63009330399656</c:v>
                </c:pt>
                <c:pt idx="7">
                  <c:v>114.29653491004069</c:v>
                </c:pt>
                <c:pt idx="8">
                  <c:v>110.59786924113916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9-43FA-9373-D4C32A3E738E}"/>
            </c:ext>
          </c:extLst>
        </c:ser>
        <c:ser>
          <c:idx val="1"/>
          <c:order val="1"/>
          <c:tx>
            <c:strRef>
              <c:f>'HBC-Inpatient'!$M$42</c:f>
              <c:strCache>
                <c:ptCount val="1"/>
                <c:pt idx="0">
                  <c:v>Laspeyres Volume Growth 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'HBC-Inpatient'!$B$43:$B$51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'HBC-Inpatient'!$M$43:$M$51</c:f>
              <c:numCache>
                <c:formatCode>0.0</c:formatCode>
                <c:ptCount val="9"/>
                <c:pt idx="0">
                  <c:v>100</c:v>
                </c:pt>
                <c:pt idx="1">
                  <c:v>100.32979030305435</c:v>
                </c:pt>
                <c:pt idx="2">
                  <c:v>97.656532641469227</c:v>
                </c:pt>
                <c:pt idx="3">
                  <c:v>99.129895219431447</c:v>
                </c:pt>
                <c:pt idx="4">
                  <c:v>95.678114064118347</c:v>
                </c:pt>
                <c:pt idx="5">
                  <c:v>97.940100048454468</c:v>
                </c:pt>
                <c:pt idx="6">
                  <c:v>96.624199978972257</c:v>
                </c:pt>
                <c:pt idx="7">
                  <c:v>95.483855640023208</c:v>
                </c:pt>
                <c:pt idx="8">
                  <c:v>94.910368390688021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9-43FA-9373-D4C32A3E738E}"/>
            </c:ext>
          </c:extLst>
        </c:ser>
        <c:ser>
          <c:idx val="2"/>
          <c:order val="2"/>
          <c:tx>
            <c:strRef>
              <c:f>'HBC-Inpatient'!$N$42</c:f>
              <c:strCache>
                <c:ptCount val="1"/>
                <c:pt idx="0">
                  <c:v>Paasche Price Growth Index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'HBC-Inpatient'!$B$43:$B$51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'HBC-Inpatient'!$N$43:$N$51</c:f>
              <c:numCache>
                <c:formatCode>0.0</c:formatCode>
                <c:ptCount val="9"/>
                <c:pt idx="0">
                  <c:v>100</c:v>
                </c:pt>
                <c:pt idx="1">
                  <c:v>105.1865113348297</c:v>
                </c:pt>
                <c:pt idx="2">
                  <c:v>108.91925917170371</c:v>
                </c:pt>
                <c:pt idx="3">
                  <c:v>109.86480303658963</c:v>
                </c:pt>
                <c:pt idx="4">
                  <c:v>112.84429339450421</c:v>
                </c:pt>
                <c:pt idx="5">
                  <c:v>112.74460725664899</c:v>
                </c:pt>
                <c:pt idx="6">
                  <c:v>116.5650979035351</c:v>
                </c:pt>
                <c:pt idx="7">
                  <c:v>119.70247131718453</c:v>
                </c:pt>
                <c:pt idx="8">
                  <c:v>116.52875351392092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69-43FA-9373-D4C32A3E7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588672"/>
        <c:axId val="553525696"/>
      </c:lineChart>
      <c:catAx>
        <c:axId val="55358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525696"/>
        <c:crosses val="autoZero"/>
        <c:auto val="1"/>
        <c:lblAlgn val="ctr"/>
        <c:lblOffset val="100"/>
        <c:noMultiLvlLbl val="0"/>
      </c:catAx>
      <c:valAx>
        <c:axId val="553525696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588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INPATIENT ELECTIVE INPATIENTS - EXCESS DAYS (EI_XS)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'HBC-Inpatient'!$I$76</c:f>
              <c:strCache>
                <c:ptCount val="1"/>
                <c:pt idx="0">
                  <c:v>Total Growth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'HBC-Inpatient'!$B$77:$B$85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'HBC-Inpatient'!$I$78:$I$85</c:f>
              <c:numCache>
                <c:formatCode>0.00%</c:formatCode>
                <c:ptCount val="8"/>
                <c:pt idx="0">
                  <c:v>-1.1379790792300004E-2</c:v>
                </c:pt>
                <c:pt idx="1">
                  <c:v>-4.9952379599287666E-2</c:v>
                </c:pt>
                <c:pt idx="2">
                  <c:v>-2.3540290980448297E-3</c:v>
                </c:pt>
                <c:pt idx="3">
                  <c:v>-6.269677521981909E-2</c:v>
                </c:pt>
                <c:pt idx="4">
                  <c:v>1.0944185326484668E-3</c:v>
                </c:pt>
                <c:pt idx="5">
                  <c:v>8.5765039174046098E-3</c:v>
                </c:pt>
                <c:pt idx="6">
                  <c:v>0.12821347124599636</c:v>
                </c:pt>
                <c:pt idx="7">
                  <c:v>-0.1001412275506649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9-474E-806F-ACBE778CD551}"/>
            </c:ext>
          </c:extLst>
        </c:ser>
        <c:ser>
          <c:idx val="1"/>
          <c:order val="1"/>
          <c:tx>
            <c:strRef>
              <c:f>'HBC-Inpatient'!$J$76</c:f>
              <c:strCache>
                <c:ptCount val="1"/>
                <c:pt idx="0">
                  <c:v>Laspeyres Volume Growth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'HBC-Inpatient'!$B$77:$B$85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'HBC-Inpatient'!$J$78:$J$85</c:f>
              <c:numCache>
                <c:formatCode>0.00%</c:formatCode>
                <c:ptCount val="8"/>
                <c:pt idx="0">
                  <c:v>-3.9192550553716732E-2</c:v>
                </c:pt>
                <c:pt idx="1">
                  <c:v>-0.12922652309610438</c:v>
                </c:pt>
                <c:pt idx="2">
                  <c:v>5.8784250847457864E-2</c:v>
                </c:pt>
                <c:pt idx="3">
                  <c:v>-9.230415738581399E-2</c:v>
                </c:pt>
                <c:pt idx="4">
                  <c:v>5.2139663123612845E-2</c:v>
                </c:pt>
                <c:pt idx="5">
                  <c:v>-5.6767976725175084E-2</c:v>
                </c:pt>
                <c:pt idx="6">
                  <c:v>0.13869367027195967</c:v>
                </c:pt>
                <c:pt idx="7">
                  <c:v>-0.11409131716605481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9-474E-806F-ACBE778CD551}"/>
            </c:ext>
          </c:extLst>
        </c:ser>
        <c:ser>
          <c:idx val="2"/>
          <c:order val="2"/>
          <c:tx>
            <c:strRef>
              <c:f>'HBC-Inpatient'!$K$76</c:f>
              <c:strCache>
                <c:ptCount val="1"/>
                <c:pt idx="0">
                  <c:v>Paasche Price Growth Rate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'HBC-Inpatient'!$B$77:$B$85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'HBC-Inpatient'!$K$78:$K$85</c:f>
              <c:numCache>
                <c:formatCode>0.00%</c:formatCode>
                <c:ptCount val="8"/>
                <c:pt idx="0">
                  <c:v>2.8947277394076432E-2</c:v>
                </c:pt>
                <c:pt idx="1">
                  <c:v>9.1038766796942561E-2</c:v>
                </c:pt>
                <c:pt idx="2">
                  <c:v>-5.7743850927672091E-2</c:v>
                </c:pt>
                <c:pt idx="3">
                  <c:v>3.2618175357865375E-2</c:v>
                </c:pt>
                <c:pt idx="4">
                  <c:v>-4.8515654698749855E-2</c:v>
                </c:pt>
                <c:pt idx="5">
                  <c:v>6.927720754826483E-2</c:v>
                </c:pt>
                <c:pt idx="6">
                  <c:v>-9.2037035943653978E-3</c:v>
                </c:pt>
                <c:pt idx="7">
                  <c:v>1.5746645095253697E-2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49-474E-806F-ACBE778CD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941504"/>
        <c:axId val="538941832"/>
      </c:lineChart>
      <c:catAx>
        <c:axId val="53894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941832"/>
        <c:crosses val="autoZero"/>
        <c:auto val="1"/>
        <c:lblAlgn val="ctr"/>
        <c:lblOffset val="100"/>
        <c:noMultiLvlLbl val="0"/>
      </c:catAx>
      <c:valAx>
        <c:axId val="538941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941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INPATIENT ELECTIVE INPATIENTS - EXCESS DAYS (EI_XS)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'HBC-Inpatient'!$L$76</c:f>
              <c:strCache>
                <c:ptCount val="1"/>
                <c:pt idx="0">
                  <c:v>Total Growth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'HBC-Inpatient'!$B$77:$B$85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'HBC-Inpatient'!$L$77:$L$85</c:f>
              <c:numCache>
                <c:formatCode>0.0</c:formatCode>
                <c:ptCount val="9"/>
                <c:pt idx="0">
                  <c:v>100</c:v>
                </c:pt>
                <c:pt idx="1">
                  <c:v>98.862020920769993</c:v>
                </c:pt>
                <c:pt idx="2">
                  <c:v>93.923627723782971</c:v>
                </c:pt>
                <c:pt idx="3">
                  <c:v>93.702528771127263</c:v>
                </c:pt>
                <c:pt idx="4">
                  <c:v>87.827682387235271</c:v>
                </c:pt>
                <c:pt idx="5">
                  <c:v>87.923802630519418</c:v>
                </c:pt>
                <c:pt idx="6">
                  <c:v>88.677881468213172</c:v>
                </c:pt>
                <c:pt idx="7">
                  <c:v>100.04758047399379</c:v>
                </c:pt>
                <c:pt idx="8">
                  <c:v>90.028692951854111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F-4F89-9F2A-94BBB520691F}"/>
            </c:ext>
          </c:extLst>
        </c:ser>
        <c:ser>
          <c:idx val="1"/>
          <c:order val="1"/>
          <c:tx>
            <c:strRef>
              <c:f>'HBC-Inpatient'!$M$76</c:f>
              <c:strCache>
                <c:ptCount val="1"/>
                <c:pt idx="0">
                  <c:v>Laspeyres Volume Growth 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'HBC-Inpatient'!$B$77:$B$85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'HBC-Inpatient'!$M$77:$M$85</c:f>
              <c:numCache>
                <c:formatCode>0.0</c:formatCode>
                <c:ptCount val="9"/>
                <c:pt idx="0">
                  <c:v>100</c:v>
                </c:pt>
                <c:pt idx="1">
                  <c:v>96.080744944628321</c:v>
                </c:pt>
                <c:pt idx="2">
                  <c:v>83.664564338950399</c:v>
                </c:pt>
                <c:pt idx="3">
                  <c:v>88.582723076094538</c:v>
                </c:pt>
                <c:pt idx="4">
                  <c:v>80.406169463614731</c:v>
                </c:pt>
                <c:pt idx="5">
                  <c:v>84.598520052507723</c:v>
                </c:pt>
                <c:pt idx="6">
                  <c:v>79.796033235182705</c:v>
                </c:pt>
                <c:pt idx="7">
                  <c:v>90.863237957713466</c:v>
                </c:pt>
                <c:pt idx="8">
                  <c:v>80.496531457145267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F-4F89-9F2A-94BBB520691F}"/>
            </c:ext>
          </c:extLst>
        </c:ser>
        <c:ser>
          <c:idx val="2"/>
          <c:order val="2"/>
          <c:tx>
            <c:strRef>
              <c:f>'HBC-Inpatient'!$N$76</c:f>
              <c:strCache>
                <c:ptCount val="1"/>
                <c:pt idx="0">
                  <c:v>Paasche Price Growth Index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'HBC-Inpatient'!$B$77:$B$85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'HBC-Inpatient'!$N$77:$N$85</c:f>
              <c:numCache>
                <c:formatCode>0.0</c:formatCode>
                <c:ptCount val="9"/>
                <c:pt idx="0">
                  <c:v>100</c:v>
                </c:pt>
                <c:pt idx="1">
                  <c:v>102.89472773940764</c:v>
                </c:pt>
                <c:pt idx="2">
                  <c:v>112.26213686271048</c:v>
                </c:pt>
                <c:pt idx="3">
                  <c:v>105.7796887668882</c:v>
                </c:pt>
                <c:pt idx="4">
                  <c:v>109.23002920438698</c:v>
                </c:pt>
                <c:pt idx="5">
                  <c:v>103.93066282477258</c:v>
                </c:pt>
                <c:pt idx="6">
                  <c:v>111.13068892391308</c:v>
                </c:pt>
                <c:pt idx="7">
                  <c:v>110.10787500281977</c:v>
                </c:pt>
                <c:pt idx="8">
                  <c:v>111.84170463268173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EF-4F89-9F2A-94BBB5206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033616"/>
        <c:axId val="751036896"/>
      </c:lineChart>
      <c:catAx>
        <c:axId val="75103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036896"/>
        <c:crosses val="autoZero"/>
        <c:auto val="1"/>
        <c:lblAlgn val="ctr"/>
        <c:lblOffset val="100"/>
        <c:noMultiLvlLbl val="0"/>
      </c:catAx>
      <c:valAx>
        <c:axId val="751036896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03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INPATIENT DAY CASES (DC)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'HBC-Inpatient'!$I$215</c:f>
              <c:strCache>
                <c:ptCount val="1"/>
                <c:pt idx="0">
                  <c:v>Total Growth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'HBC-Inpatient'!$O$217:$O$224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'HBC-Inpatient'!$I$217:$I$224</c:f>
              <c:numCache>
                <c:formatCode>0.00%</c:formatCode>
                <c:ptCount val="8"/>
                <c:pt idx="0">
                  <c:v>8.5518841404573331E-2</c:v>
                </c:pt>
                <c:pt idx="1">
                  <c:v>2.1506749039797324E-2</c:v>
                </c:pt>
                <c:pt idx="2">
                  <c:v>6.4842347236818476E-2</c:v>
                </c:pt>
                <c:pt idx="3">
                  <c:v>2.852832345653078E-2</c:v>
                </c:pt>
                <c:pt idx="4">
                  <c:v>5.6661213139839184E-2</c:v>
                </c:pt>
                <c:pt idx="5">
                  <c:v>6.1208115793268236E-2</c:v>
                </c:pt>
                <c:pt idx="6">
                  <c:v>6.6452019823400432E-2</c:v>
                </c:pt>
                <c:pt idx="7">
                  <c:v>2.8362050774178416E-2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3-4C09-B819-96AE4201DE3D}"/>
            </c:ext>
          </c:extLst>
        </c:ser>
        <c:ser>
          <c:idx val="1"/>
          <c:order val="1"/>
          <c:tx>
            <c:strRef>
              <c:f>'HBC-Inpatient'!$J$215</c:f>
              <c:strCache>
                <c:ptCount val="1"/>
                <c:pt idx="0">
                  <c:v>Laspeyres Volume Growth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'HBC-Inpatient'!$O$217:$O$224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'HBC-Inpatient'!$J$217:$J$224</c:f>
              <c:numCache>
                <c:formatCode>0.00%</c:formatCode>
                <c:ptCount val="8"/>
                <c:pt idx="0">
                  <c:v>4.9180647179349668E-2</c:v>
                </c:pt>
                <c:pt idx="1">
                  <c:v>3.1188459328851614E-2</c:v>
                </c:pt>
                <c:pt idx="2">
                  <c:v>4.5201195773415748E-2</c:v>
                </c:pt>
                <c:pt idx="3">
                  <c:v>1.4893768767421545E-2</c:v>
                </c:pt>
                <c:pt idx="4">
                  <c:v>5.1271494850357202E-2</c:v>
                </c:pt>
                <c:pt idx="5">
                  <c:v>3.1890435093178127E-2</c:v>
                </c:pt>
                <c:pt idx="6">
                  <c:v>5.1780666078059978E-2</c:v>
                </c:pt>
                <c:pt idx="7">
                  <c:v>2.9545627893057258E-2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3-4C09-B819-96AE4201DE3D}"/>
            </c:ext>
          </c:extLst>
        </c:ser>
        <c:ser>
          <c:idx val="2"/>
          <c:order val="2"/>
          <c:tx>
            <c:strRef>
              <c:f>'HBC-Inpatient'!$K$215</c:f>
              <c:strCache>
                <c:ptCount val="1"/>
                <c:pt idx="0">
                  <c:v>Paasche Price Growth Rate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'HBC-Inpatient'!$O$217:$O$224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'HBC-Inpatient'!$K$217:$K$224</c:f>
              <c:numCache>
                <c:formatCode>0.00%</c:formatCode>
                <c:ptCount val="8"/>
                <c:pt idx="0">
                  <c:v>3.4634830830054364E-2</c:v>
                </c:pt>
                <c:pt idx="1">
                  <c:v>-9.3888854180501635E-3</c:v>
                </c:pt>
                <c:pt idx="2">
                  <c:v>1.8791742243337906E-2</c:v>
                </c:pt>
                <c:pt idx="3">
                  <c:v>1.3434464875735852E-2</c:v>
                </c:pt>
                <c:pt idx="4">
                  <c:v>5.1268566834385965E-3</c:v>
                </c:pt>
                <c:pt idx="5">
                  <c:v>2.8411621721682989E-2</c:v>
                </c:pt>
                <c:pt idx="6">
                  <c:v>1.3949062022643677E-2</c:v>
                </c:pt>
                <c:pt idx="7">
                  <c:v>-1.1496111360319583E-3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33-4C09-B819-96AE4201D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466464"/>
        <c:axId val="711461872"/>
      </c:lineChart>
      <c:catAx>
        <c:axId val="71146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461872"/>
        <c:crosses val="autoZero"/>
        <c:auto val="1"/>
        <c:lblAlgn val="ctr"/>
        <c:lblOffset val="100"/>
        <c:noMultiLvlLbl val="0"/>
      </c:catAx>
      <c:valAx>
        <c:axId val="71146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46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INPATIENT DAY CASES (DC)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'HBC-Inpatient'!$L$215</c:f>
              <c:strCache>
                <c:ptCount val="1"/>
                <c:pt idx="0">
                  <c:v>Total Growth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'HBC-Inpatient'!$B$216:$B$224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'HBC-Inpatient'!$L$216:$L$224</c:f>
              <c:numCache>
                <c:formatCode>0.0</c:formatCode>
                <c:ptCount val="9"/>
                <c:pt idx="0">
                  <c:v>100</c:v>
                </c:pt>
                <c:pt idx="1">
                  <c:v>108.55188414045733</c:v>
                </c:pt>
                <c:pt idx="2">
                  <c:v>110.8864822704633</c:v>
                </c:pt>
                <c:pt idx="3">
                  <c:v>118.076622057714</c:v>
                </c:pt>
                <c:pt idx="4">
                  <c:v>121.44515012443101</c:v>
                </c:pt>
                <c:pt idx="5">
                  <c:v>128.32637966043117</c:v>
                </c:pt>
                <c:pt idx="6">
                  <c:v>136.18099556601774</c:v>
                </c:pt>
                <c:pt idx="7">
                  <c:v>145.23049778294117</c:v>
                </c:pt>
                <c:pt idx="8">
                  <c:v>149.34953253502016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C-4435-A2AD-DACFE43C0359}"/>
            </c:ext>
          </c:extLst>
        </c:ser>
        <c:ser>
          <c:idx val="1"/>
          <c:order val="1"/>
          <c:tx>
            <c:strRef>
              <c:f>'HBC-Inpatient'!$M$215</c:f>
              <c:strCache>
                <c:ptCount val="1"/>
                <c:pt idx="0">
                  <c:v>Laspeyres Volume Growth 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'HBC-Inpatient'!$B$216:$B$224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'HBC-Inpatient'!$M$216:$M$224</c:f>
              <c:numCache>
                <c:formatCode>0.0</c:formatCode>
                <c:ptCount val="9"/>
                <c:pt idx="0">
                  <c:v>100</c:v>
                </c:pt>
                <c:pt idx="1">
                  <c:v>104.91806471793497</c:v>
                </c:pt>
                <c:pt idx="2">
                  <c:v>108.1902975122521</c:v>
                </c:pt>
                <c:pt idx="3">
                  <c:v>113.08062833088751</c:v>
                </c:pt>
                <c:pt idx="4">
                  <c:v>114.76482506132248</c:v>
                </c:pt>
                <c:pt idx="5">
                  <c:v>120.64898919845622</c:v>
                </c:pt>
                <c:pt idx="6">
                  <c:v>124.49653795754713</c:v>
                </c:pt>
                <c:pt idx="7">
                  <c:v>130.94305161740141</c:v>
                </c:pt>
                <c:pt idx="8">
                  <c:v>134.81184629567053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C-4435-A2AD-DACFE43C0359}"/>
            </c:ext>
          </c:extLst>
        </c:ser>
        <c:ser>
          <c:idx val="2"/>
          <c:order val="2"/>
          <c:tx>
            <c:strRef>
              <c:f>'HBC-Inpatient'!$N$215</c:f>
              <c:strCache>
                <c:ptCount val="1"/>
                <c:pt idx="0">
                  <c:v>Paasche Price Growth Index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'HBC-Inpatient'!$B$216:$B$224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'HBC-Inpatient'!$N$216:$N$224</c:f>
              <c:numCache>
                <c:formatCode>0.0</c:formatCode>
                <c:ptCount val="9"/>
                <c:pt idx="0">
                  <c:v>100</c:v>
                </c:pt>
                <c:pt idx="1">
                  <c:v>103.46348308300544</c:v>
                </c:pt>
                <c:pt idx="2">
                  <c:v>102.49207629538674</c:v>
                </c:pt>
                <c:pt idx="3">
                  <c:v>104.41808097511417</c:v>
                </c:pt>
                <c:pt idx="4">
                  <c:v>105.82088201636608</c:v>
                </c:pt>
                <c:pt idx="5">
                  <c:v>106.36341051257905</c:v>
                </c:pt>
                <c:pt idx="6">
                  <c:v>109.38536749709053</c:v>
                </c:pt>
                <c:pt idx="7">
                  <c:v>110.91119077267712</c:v>
                </c:pt>
                <c:pt idx="8">
                  <c:v>110.78368603265429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8C-4435-A2AD-DACFE43C0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032632"/>
        <c:axId val="751034928"/>
      </c:lineChart>
      <c:catAx>
        <c:axId val="75103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034928"/>
        <c:crosses val="autoZero"/>
        <c:auto val="1"/>
        <c:lblAlgn val="ctr"/>
        <c:lblOffset val="100"/>
        <c:noMultiLvlLbl val="0"/>
      </c:catAx>
      <c:valAx>
        <c:axId val="751034928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03263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INPATIENT NON-ELECTIVE  SHORT STAY (NEI_S)</a:t>
            </a:r>
          </a:p>
        </c:rich>
      </c:tx>
      <c:layout>
        <c:manualLayout>
          <c:xMode val="edge"/>
          <c:yMode val="edge"/>
          <c:x val="0.113138888888888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11371411821892"/>
          <c:y val="0.14888638920134986"/>
          <c:w val="0.85844979251894615"/>
          <c:h val="0.70664088128948566"/>
        </c:manualLayout>
      </c:layout>
      <c:lineChart>
        <c:grouping val="standard"/>
        <c:varyColors val="0"/>
        <c:ser>
          <c:idx val="0"/>
          <c:order val="0"/>
          <c:tx>
            <c:strRef>
              <c:f>'HBC-Inpatient'!$I$111</c:f>
              <c:strCache>
                <c:ptCount val="1"/>
                <c:pt idx="0">
                  <c:v>Total Growth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'HBC-Inpatient'!$O$113:$O$120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'HBC-Inpatient'!$I$113:$I$120</c:f>
              <c:numCache>
                <c:formatCode>0.00%</c:formatCode>
                <c:ptCount val="8"/>
                <c:pt idx="0">
                  <c:v>0.11780373942865863</c:v>
                </c:pt>
                <c:pt idx="1">
                  <c:v>0.13108709849505851</c:v>
                </c:pt>
                <c:pt idx="2">
                  <c:v>7.2012195690230429E-2</c:v>
                </c:pt>
                <c:pt idx="3">
                  <c:v>9.49307041815175E-2</c:v>
                </c:pt>
                <c:pt idx="4">
                  <c:v>2.3984688409822041E-2</c:v>
                </c:pt>
                <c:pt idx="5">
                  <c:v>1.1875246640773884E-2</c:v>
                </c:pt>
                <c:pt idx="6">
                  <c:v>0.10419737432749332</c:v>
                </c:pt>
                <c:pt idx="7">
                  <c:v>1.7550725396350497E-2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C85-81AF-E4FFEEF8C8D7}"/>
            </c:ext>
          </c:extLst>
        </c:ser>
        <c:ser>
          <c:idx val="1"/>
          <c:order val="1"/>
          <c:tx>
            <c:strRef>
              <c:f>'HBC-Inpatient'!$J$111</c:f>
              <c:strCache>
                <c:ptCount val="1"/>
                <c:pt idx="0">
                  <c:v>Laspeyres Volume Growth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'HBC-Inpatient'!$O$113:$O$120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'HBC-Inpatient'!$J$113:$J$120</c:f>
              <c:numCache>
                <c:formatCode>0.00%</c:formatCode>
                <c:ptCount val="8"/>
                <c:pt idx="0">
                  <c:v>8.0326030977746488E-2</c:v>
                </c:pt>
                <c:pt idx="1">
                  <c:v>7.8760732067463035E-2</c:v>
                </c:pt>
                <c:pt idx="2">
                  <c:v>4.6884564206697288E-2</c:v>
                </c:pt>
                <c:pt idx="3">
                  <c:v>6.1228474701121582E-2</c:v>
                </c:pt>
                <c:pt idx="4">
                  <c:v>2.5752723646564002E-2</c:v>
                </c:pt>
                <c:pt idx="5">
                  <c:v>-5.0392600231412565E-3</c:v>
                </c:pt>
                <c:pt idx="6">
                  <c:v>8.8487857512023371E-2</c:v>
                </c:pt>
                <c:pt idx="7">
                  <c:v>1.2343271170970338E-2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4-4C85-81AF-E4FFEEF8C8D7}"/>
            </c:ext>
          </c:extLst>
        </c:ser>
        <c:ser>
          <c:idx val="2"/>
          <c:order val="2"/>
          <c:tx>
            <c:strRef>
              <c:f>'HBC-Inpatient'!$K$111</c:f>
              <c:strCache>
                <c:ptCount val="1"/>
                <c:pt idx="0">
                  <c:v>Paasche Price Growth Rate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'HBC-Inpatient'!$O$113:$O$120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'HBC-Inpatient'!$K$113:$K$120</c:f>
              <c:numCache>
                <c:formatCode>0.00%</c:formatCode>
                <c:ptCount val="8"/>
                <c:pt idx="0">
                  <c:v>3.4691109328350622E-2</c:v>
                </c:pt>
                <c:pt idx="1">
                  <c:v>4.8505998477819112E-2</c:v>
                </c:pt>
                <c:pt idx="2">
                  <c:v>2.4002294371943789E-2</c:v>
                </c:pt>
                <c:pt idx="3">
                  <c:v>3.1757750836725052E-2</c:v>
                </c:pt>
                <c:pt idx="4">
                  <c:v>-1.7236466411286733E-3</c:v>
                </c:pt>
                <c:pt idx="5">
                  <c:v>1.7000174966007586E-2</c:v>
                </c:pt>
                <c:pt idx="6">
                  <c:v>1.4432422655938026E-2</c:v>
                </c:pt>
                <c:pt idx="7">
                  <c:v>5.1439609208414616E-3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84-4C85-81AF-E4FFEEF8C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055264"/>
        <c:axId val="751057888"/>
      </c:lineChart>
      <c:catAx>
        <c:axId val="75105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057888"/>
        <c:crosses val="autoZero"/>
        <c:auto val="1"/>
        <c:lblAlgn val="ctr"/>
        <c:lblOffset val="100"/>
        <c:noMultiLvlLbl val="0"/>
      </c:catAx>
      <c:valAx>
        <c:axId val="75105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05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INPATIENT NON-ELECTIVE  SHORT STAY (NEI_S)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'HBC-Inpatient'!$L$111</c:f>
              <c:strCache>
                <c:ptCount val="1"/>
                <c:pt idx="0">
                  <c:v>Total Growth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'HBC-Inpatient'!$B$112:$B$120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'HBC-Inpatient'!$L$112:$L$120</c:f>
              <c:numCache>
                <c:formatCode>0.0</c:formatCode>
                <c:ptCount val="9"/>
                <c:pt idx="0">
                  <c:v>100</c:v>
                </c:pt>
                <c:pt idx="1">
                  <c:v>111.78037394286586</c:v>
                </c:pt>
                <c:pt idx="2">
                  <c:v>126.43333883172879</c:v>
                </c:pt>
                <c:pt idx="3">
                  <c:v>135.53808116944845</c:v>
                </c:pt>
                <c:pt idx="4">
                  <c:v>148.40480665827587</c:v>
                </c:pt>
                <c:pt idx="5">
                  <c:v>151.96424970449451</c:v>
                </c:pt>
                <c:pt idx="6">
                  <c:v>153.76886265031553</c:v>
                </c:pt>
                <c:pt idx="7">
                  <c:v>169.79117439180337</c:v>
                </c:pt>
                <c:pt idx="8">
                  <c:v>172.77113266827777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B-4449-82BE-BD4127113DC3}"/>
            </c:ext>
          </c:extLst>
        </c:ser>
        <c:ser>
          <c:idx val="1"/>
          <c:order val="1"/>
          <c:tx>
            <c:strRef>
              <c:f>'HBC-Inpatient'!$M$111</c:f>
              <c:strCache>
                <c:ptCount val="1"/>
                <c:pt idx="0">
                  <c:v>Laspeyres Volume Growth 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'HBC-Inpatient'!$B$112:$B$120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'HBC-Inpatient'!$M$112:$M$120</c:f>
              <c:numCache>
                <c:formatCode>0.0</c:formatCode>
                <c:ptCount val="9"/>
                <c:pt idx="0">
                  <c:v>100</c:v>
                </c:pt>
                <c:pt idx="1">
                  <c:v>108.03260309777465</c:v>
                </c:pt>
                <c:pt idx="2">
                  <c:v>116.54133000490906</c:v>
                </c:pt>
                <c:pt idx="3">
                  <c:v>122.00531947425812</c:v>
                </c:pt>
                <c:pt idx="4">
                  <c:v>129.47551909108998</c:v>
                </c:pt>
                <c:pt idx="5">
                  <c:v>132.80986635323825</c:v>
                </c:pt>
                <c:pt idx="6">
                  <c:v>132.14060290304565</c:v>
                </c:pt>
                <c:pt idx="7">
                  <c:v>143.83344174428322</c:v>
                </c:pt>
                <c:pt idx="8">
                  <c:v>145.60881691918686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B-4449-82BE-BD4127113DC3}"/>
            </c:ext>
          </c:extLst>
        </c:ser>
        <c:ser>
          <c:idx val="2"/>
          <c:order val="2"/>
          <c:tx>
            <c:strRef>
              <c:f>'HBC-Inpatient'!$N$111</c:f>
              <c:strCache>
                <c:ptCount val="1"/>
                <c:pt idx="0">
                  <c:v>Paasche Price Growth Index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'HBC-Inpatient'!$B$112:$B$120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'HBC-Inpatient'!$N$112:$N$120</c:f>
              <c:numCache>
                <c:formatCode>0.0</c:formatCode>
                <c:ptCount val="9"/>
                <c:pt idx="0">
                  <c:v>100</c:v>
                </c:pt>
                <c:pt idx="1">
                  <c:v>103.46911093283506</c:v>
                </c:pt>
                <c:pt idx="2">
                  <c:v>108.48798347024446</c:v>
                </c:pt>
                <c:pt idx="3">
                  <c:v>111.09194398531584</c:v>
                </c:pt>
                <c:pt idx="4">
                  <c:v>114.61997426236891</c:v>
                </c:pt>
                <c:pt idx="5">
                  <c:v>114.42240992872533</c:v>
                </c:pt>
                <c:pt idx="6">
                  <c:v>116.3676109175459</c:v>
                </c:pt>
                <c:pt idx="7">
                  <c:v>118.04707746176967</c:v>
                </c:pt>
                <c:pt idx="8">
                  <c:v>118.65430701505257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1B-4449-82BE-BD4127113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067728"/>
        <c:axId val="751061824"/>
      </c:lineChart>
      <c:catAx>
        <c:axId val="75106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061824"/>
        <c:crosses val="autoZero"/>
        <c:auto val="1"/>
        <c:lblAlgn val="ctr"/>
        <c:lblOffset val="100"/>
        <c:noMultiLvlLbl val="0"/>
      </c:catAx>
      <c:valAx>
        <c:axId val="751061824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06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Total</a:t>
            </a:r>
            <a:r>
              <a:rPr lang="en-GB" baseline="0"/>
              <a:t> Growth: All settings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'Summary Graphs'!$C$5</c:f>
              <c:strCache>
                <c:ptCount val="1"/>
                <c:pt idx="0">
                  <c:v>Inpatient   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'Summary Graphs'!$B$6:$B$14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Graphs'!$C$6:$C$14</c:f>
              <c:numCache>
                <c:formatCode>0.00</c:formatCode>
                <c:ptCount val="9"/>
                <c:pt idx="0">
                  <c:v>100</c:v>
                </c:pt>
                <c:pt idx="1">
                  <c:v>106.65542558951768</c:v>
                </c:pt>
                <c:pt idx="2">
                  <c:v>111.00795754860498</c:v>
                </c:pt>
                <c:pt idx="3">
                  <c:v>115.67372511853253</c:v>
                </c:pt>
                <c:pt idx="4">
                  <c:v>119.86861362539396</c:v>
                </c:pt>
                <c:pt idx="5">
                  <c:v>125.17974664586926</c:v>
                </c:pt>
                <c:pt idx="6">
                  <c:v>130.23946441089817</c:v>
                </c:pt>
                <c:pt idx="7">
                  <c:v>137.4429180759233</c:v>
                </c:pt>
                <c:pt idx="8">
                  <c:v>138.63584521355631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6-4E99-9716-1001898C8A33}"/>
            </c:ext>
          </c:extLst>
        </c:ser>
        <c:ser>
          <c:idx val="1"/>
          <c:order val="1"/>
          <c:tx>
            <c:strRef>
              <c:f>'Summary Graphs'!$D$5</c:f>
              <c:strCache>
                <c:ptCount val="1"/>
                <c:pt idx="0">
                  <c:v>Outpatient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'Summary Graphs'!$B$6:$B$14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Graphs'!$D$6:$D$14</c:f>
              <c:numCache>
                <c:formatCode>0.00</c:formatCode>
                <c:ptCount val="9"/>
                <c:pt idx="0">
                  <c:v>100</c:v>
                </c:pt>
                <c:pt idx="1">
                  <c:v>110.70789880926253</c:v>
                </c:pt>
                <c:pt idx="2">
                  <c:v>116.58446987200026</c:v>
                </c:pt>
                <c:pt idx="3">
                  <c:v>121.33087496294644</c:v>
                </c:pt>
                <c:pt idx="4">
                  <c:v>126.3488593077266</c:v>
                </c:pt>
                <c:pt idx="5">
                  <c:v>137.12586048406459</c:v>
                </c:pt>
                <c:pt idx="6">
                  <c:v>145.11033248359755</c:v>
                </c:pt>
                <c:pt idx="7">
                  <c:v>151.12210990025807</c:v>
                </c:pt>
                <c:pt idx="8">
                  <c:v>157.18013113366916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6-4E99-9716-1001898C8A33}"/>
            </c:ext>
          </c:extLst>
        </c:ser>
        <c:ser>
          <c:idx val="2"/>
          <c:order val="2"/>
          <c:tx>
            <c:strRef>
              <c:f>'Summary Graphs'!$M$5</c:f>
              <c:strCache>
                <c:ptCount val="1"/>
                <c:pt idx="0">
                  <c:v>Community Prescribing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'Summary Graphs'!$B$6:$B$14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Graphs'!$M$6:$M$14</c:f>
              <c:numCache>
                <c:formatCode>0.00</c:formatCode>
                <c:ptCount val="9"/>
                <c:pt idx="0">
                  <c:v>100</c:v>
                </c:pt>
                <c:pt idx="1">
                  <c:v>102.92680227111461</c:v>
                </c:pt>
                <c:pt idx="2">
                  <c:v>106.02262399755296</c:v>
                </c:pt>
                <c:pt idx="3">
                  <c:v>104.79569828430381</c:v>
                </c:pt>
                <c:pt idx="4">
                  <c:v>100.74868533147009</c:v>
                </c:pt>
                <c:pt idx="5">
                  <c:v>103.90275746295973</c:v>
                </c:pt>
                <c:pt idx="6">
                  <c:v>106.76279728280292</c:v>
                </c:pt>
                <c:pt idx="7">
                  <c:v>110.88982129037522</c:v>
                </c:pt>
                <c:pt idx="8">
                  <c:v>109.76149293047756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F6-4E99-9716-1001898C8A33}"/>
            </c:ext>
          </c:extLst>
        </c:ser>
        <c:ser>
          <c:idx val="3"/>
          <c:order val="3"/>
          <c:tx>
            <c:strRef>
              <c:f>'Summary Graphs'!$N$5</c:f>
              <c:strCache>
                <c:ptCount val="1"/>
                <c:pt idx="0">
                  <c:v>Community Care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'Summary Graphs'!$B$6:$B$14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Graphs'!$N$6:$N$14</c:f>
              <c:numCache>
                <c:formatCode>0.00</c:formatCode>
                <c:ptCount val="9"/>
                <c:pt idx="0">
                  <c:v>100</c:v>
                </c:pt>
                <c:pt idx="1">
                  <c:v>106.84218198477242</c:v>
                </c:pt>
                <c:pt idx="2">
                  <c:v>107.3426227561655</c:v>
                </c:pt>
                <c:pt idx="3">
                  <c:v>100.06319864808953</c:v>
                </c:pt>
                <c:pt idx="4">
                  <c:v>104.90287596352087</c:v>
                </c:pt>
                <c:pt idx="5">
                  <c:v>123.27254287157599</c:v>
                </c:pt>
                <c:pt idx="6">
                  <c:v>128.03865454499137</c:v>
                </c:pt>
                <c:pt idx="7">
                  <c:v>131.03540162484953</c:v>
                </c:pt>
                <c:pt idx="8">
                  <c:v>135.04432999238375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F6-4E99-9716-1001898C8A33}"/>
            </c:ext>
          </c:extLst>
        </c:ser>
        <c:ser>
          <c:idx val="4"/>
          <c:order val="4"/>
          <c:tx>
            <c:strRef>
              <c:f>'Summary Graphs'!$E$5</c:f>
              <c:strCache>
                <c:ptCount val="1"/>
                <c:pt idx="0">
                  <c:v>A&amp;E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'Summary Graphs'!$B$6:$B$14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Graphs'!$E$6:$E$14</c:f>
              <c:numCache>
                <c:formatCode>0.00</c:formatCode>
                <c:ptCount val="9"/>
                <c:pt idx="0">
                  <c:v>100</c:v>
                </c:pt>
                <c:pt idx="1">
                  <c:v>109.14632565040721</c:v>
                </c:pt>
                <c:pt idx="2">
                  <c:v>113.59770466485098</c:v>
                </c:pt>
                <c:pt idx="3">
                  <c:v>116.11582241585204</c:v>
                </c:pt>
                <c:pt idx="4">
                  <c:v>122.17671455817182</c:v>
                </c:pt>
                <c:pt idx="5">
                  <c:v>129.82406630823604</c:v>
                </c:pt>
                <c:pt idx="6">
                  <c:v>139.03417785604969</c:v>
                </c:pt>
                <c:pt idx="7">
                  <c:v>147.42439254847588</c:v>
                </c:pt>
                <c:pt idx="8">
                  <c:v>159.45557298394917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2F6-4E99-9716-1001898C8A33}"/>
            </c:ext>
          </c:extLst>
        </c:ser>
        <c:ser>
          <c:idx val="5"/>
          <c:order val="5"/>
          <c:tx>
            <c:strRef>
              <c:f>'Summary Graphs'!$G$5</c:f>
              <c:strCache>
                <c:ptCount val="1"/>
                <c:pt idx="0">
                  <c:v>Chemotherapy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'Summary Graphs'!$B$6:$B$14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Graphs'!$G$6:$G$14</c:f>
              <c:numCache>
                <c:formatCode>0.00</c:formatCode>
                <c:ptCount val="9"/>
                <c:pt idx="0">
                  <c:v>100</c:v>
                </c:pt>
                <c:pt idx="1">
                  <c:v>120.04844551885083</c:v>
                </c:pt>
                <c:pt idx="2">
                  <c:v>128.16248084188888</c:v>
                </c:pt>
                <c:pt idx="3">
                  <c:v>139.81468922839142</c:v>
                </c:pt>
                <c:pt idx="4">
                  <c:v>152.99570134453262</c:v>
                </c:pt>
                <c:pt idx="5">
                  <c:v>171.17701030231166</c:v>
                </c:pt>
                <c:pt idx="6">
                  <c:v>191.785558153301</c:v>
                </c:pt>
                <c:pt idx="7">
                  <c:v>207.08350586526825</c:v>
                </c:pt>
                <c:pt idx="8">
                  <c:v>213.10282921881401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2F6-4E99-9716-1001898C8A33}"/>
            </c:ext>
          </c:extLst>
        </c:ser>
        <c:ser>
          <c:idx val="6"/>
          <c:order val="6"/>
          <c:tx>
            <c:strRef>
              <c:f>'Summary Graphs'!$H$5</c:f>
              <c:strCache>
                <c:ptCount val="1"/>
                <c:pt idx="0">
                  <c:v>Radiotherapy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'Summary Graphs'!$B$6:$B$14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Graphs'!$H$6:$H$14</c:f>
              <c:numCache>
                <c:formatCode>0.00</c:formatCode>
                <c:ptCount val="9"/>
                <c:pt idx="0">
                  <c:v>100</c:v>
                </c:pt>
                <c:pt idx="1">
                  <c:v>111.72199557607252</c:v>
                </c:pt>
                <c:pt idx="2">
                  <c:v>119.8543393594955</c:v>
                </c:pt>
                <c:pt idx="3">
                  <c:v>127.3975683147775</c:v>
                </c:pt>
                <c:pt idx="4">
                  <c:v>129.05712823574419</c:v>
                </c:pt>
                <c:pt idx="5">
                  <c:v>138.3011072441374</c:v>
                </c:pt>
                <c:pt idx="6">
                  <c:v>143.89827236218227</c:v>
                </c:pt>
                <c:pt idx="7">
                  <c:v>141.43520309835614</c:v>
                </c:pt>
                <c:pt idx="8">
                  <c:v>142.85380339465684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2F6-4E99-9716-1001898C8A33}"/>
            </c:ext>
          </c:extLst>
        </c:ser>
        <c:ser>
          <c:idx val="7"/>
          <c:order val="7"/>
          <c:tx>
            <c:strRef>
              <c:f>'Summary Graphs'!$I$5</c:f>
              <c:strCache>
                <c:ptCount val="1"/>
                <c:pt idx="0">
                  <c:v>High Cost Drugs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'Summary Graphs'!$B$6:$B$14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Graphs'!$I$6:$I$14</c:f>
              <c:numCache>
                <c:formatCode>0.00</c:formatCode>
                <c:ptCount val="9"/>
                <c:pt idx="0">
                  <c:v>100</c:v>
                </c:pt>
                <c:pt idx="1">
                  <c:v>145.82421829554522</c:v>
                </c:pt>
                <c:pt idx="2">
                  <c:v>165.96773807658781</c:v>
                </c:pt>
                <c:pt idx="3">
                  <c:v>194.88349341429577</c:v>
                </c:pt>
                <c:pt idx="4">
                  <c:v>209.1489886407075</c:v>
                </c:pt>
                <c:pt idx="5">
                  <c:v>228.38045726700489</c:v>
                </c:pt>
                <c:pt idx="6">
                  <c:v>273.91539143626431</c:v>
                </c:pt>
                <c:pt idx="7">
                  <c:v>314.06880968936321</c:v>
                </c:pt>
                <c:pt idx="8">
                  <c:v>330.71564899951807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2F6-4E99-9716-1001898C8A33}"/>
            </c:ext>
          </c:extLst>
        </c:ser>
        <c:ser>
          <c:idx val="8"/>
          <c:order val="8"/>
          <c:tx>
            <c:strRef>
              <c:f>'Summary Graphs'!$F$5</c:f>
              <c:strCache>
                <c:ptCount val="1"/>
                <c:pt idx="0">
                  <c:v>Specialist Services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'Summary Graphs'!$B$6:$B$14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Graphs'!$F$6:$F$14</c:f>
              <c:numCache>
                <c:formatCode>0.00</c:formatCode>
                <c:ptCount val="9"/>
                <c:pt idx="0">
                  <c:v>100</c:v>
                </c:pt>
                <c:pt idx="1">
                  <c:v>107.6342076936118</c:v>
                </c:pt>
                <c:pt idx="2">
                  <c:v>110.53056828532611</c:v>
                </c:pt>
                <c:pt idx="3">
                  <c:v>110.65988925246344</c:v>
                </c:pt>
                <c:pt idx="4">
                  <c:v>114.19367559538675</c:v>
                </c:pt>
                <c:pt idx="5">
                  <c:v>118.21377912797635</c:v>
                </c:pt>
                <c:pt idx="6">
                  <c:v>126.86476812967442</c:v>
                </c:pt>
                <c:pt idx="7">
                  <c:v>132.72280318031392</c:v>
                </c:pt>
                <c:pt idx="8">
                  <c:v>134.83138832049298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2F6-4E99-9716-1001898C8A33}"/>
            </c:ext>
          </c:extLst>
        </c:ser>
        <c:ser>
          <c:idx val="9"/>
          <c:order val="9"/>
          <c:tx>
            <c:strRef>
              <c:f>'Summary Graphs'!$J$5</c:f>
              <c:strCache>
                <c:ptCount val="1"/>
                <c:pt idx="0">
                  <c:v>Radiology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'Summary Graphs'!$B$6:$B$14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Graphs'!$J$6:$J$14</c:f>
              <c:numCache>
                <c:formatCode>0.00</c:formatCode>
                <c:ptCount val="9"/>
                <c:pt idx="0">
                  <c:v>100</c:v>
                </c:pt>
                <c:pt idx="1">
                  <c:v>108.02639906156728</c:v>
                </c:pt>
                <c:pt idx="2">
                  <c:v>102.5519241879164</c:v>
                </c:pt>
                <c:pt idx="3">
                  <c:v>101.75602668984887</c:v>
                </c:pt>
                <c:pt idx="4">
                  <c:v>107.22462545623254</c:v>
                </c:pt>
                <c:pt idx="5">
                  <c:v>112.93344340194152</c:v>
                </c:pt>
                <c:pt idx="6">
                  <c:v>117.86270843453835</c:v>
                </c:pt>
                <c:pt idx="7">
                  <c:v>130.88082267538741</c:v>
                </c:pt>
                <c:pt idx="8">
                  <c:v>134.14084737049021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2F6-4E99-9716-1001898C8A33}"/>
            </c:ext>
          </c:extLst>
        </c:ser>
        <c:ser>
          <c:idx val="10"/>
          <c:order val="10"/>
          <c:tx>
            <c:strRef>
              <c:f>'Summary Graphs'!$K$5</c:f>
              <c:strCache>
                <c:ptCount val="1"/>
                <c:pt idx="0">
                  <c:v>Diagnostic Tests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'Summary Graphs'!$B$6:$B$14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Graphs'!$K$6:$K$14</c:f>
              <c:numCache>
                <c:formatCode>0.00</c:formatCode>
                <c:ptCount val="9"/>
                <c:pt idx="0">
                  <c:v>100</c:v>
                </c:pt>
                <c:pt idx="1">
                  <c:v>110.5303105908998</c:v>
                </c:pt>
                <c:pt idx="2">
                  <c:v>117.42590839363029</c:v>
                </c:pt>
                <c:pt idx="3">
                  <c:v>134.22284929409381</c:v>
                </c:pt>
                <c:pt idx="4">
                  <c:v>137.23490468986353</c:v>
                </c:pt>
                <c:pt idx="5">
                  <c:v>140.65899144529772</c:v>
                </c:pt>
                <c:pt idx="6">
                  <c:v>144.89233761898402</c:v>
                </c:pt>
                <c:pt idx="7">
                  <c:v>143.55815536306812</c:v>
                </c:pt>
                <c:pt idx="8">
                  <c:v>147.25745652939295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2F6-4E99-9716-1001898C8A33}"/>
            </c:ext>
          </c:extLst>
        </c:ser>
        <c:ser>
          <c:idx val="11"/>
          <c:order val="11"/>
          <c:tx>
            <c:strRef>
              <c:f>'Summary Graphs'!$P$5</c:f>
              <c:strCache>
                <c:ptCount val="1"/>
                <c:pt idx="0">
                  <c:v>Rehabilitation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'Summary Graphs'!$B$6:$B$14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Graphs'!$P$6:$P$14</c:f>
              <c:numCache>
                <c:formatCode>0.00</c:formatCode>
                <c:ptCount val="9"/>
                <c:pt idx="0">
                  <c:v>100</c:v>
                </c:pt>
                <c:pt idx="1">
                  <c:v>105.44793400601016</c:v>
                </c:pt>
                <c:pt idx="2">
                  <c:v>108.80661460794099</c:v>
                </c:pt>
                <c:pt idx="3">
                  <c:v>92.809007269317775</c:v>
                </c:pt>
                <c:pt idx="4">
                  <c:v>94.157009475809431</c:v>
                </c:pt>
                <c:pt idx="5">
                  <c:v>102.88390036682549</c:v>
                </c:pt>
                <c:pt idx="6">
                  <c:v>109.88695822781904</c:v>
                </c:pt>
                <c:pt idx="7">
                  <c:v>114.00098343567834</c:v>
                </c:pt>
                <c:pt idx="8">
                  <c:v>110.43606231831214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2F6-4E99-9716-1001898C8A33}"/>
            </c:ext>
          </c:extLst>
        </c:ser>
        <c:ser>
          <c:idx val="12"/>
          <c:order val="12"/>
          <c:tx>
            <c:strRef>
              <c:f>'Summary Graphs'!$L$5</c:f>
              <c:strCache>
                <c:ptCount val="1"/>
                <c:pt idx="0">
                  <c:v>Renal Dialysis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'Summary Graphs'!$B$6:$B$14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Graphs'!$L$6:$L$14</c:f>
              <c:numCache>
                <c:formatCode>0.00</c:formatCode>
                <c:ptCount val="9"/>
                <c:pt idx="0">
                  <c:v>100</c:v>
                </c:pt>
                <c:pt idx="1">
                  <c:v>106.95507308673669</c:v>
                </c:pt>
                <c:pt idx="2">
                  <c:v>108.07551800214188</c:v>
                </c:pt>
                <c:pt idx="3">
                  <c:v>109.49266557497404</c:v>
                </c:pt>
                <c:pt idx="4">
                  <c:v>107.96896831245738</c:v>
                </c:pt>
                <c:pt idx="5">
                  <c:v>109.06960461754971</c:v>
                </c:pt>
                <c:pt idx="6">
                  <c:v>109.16522587705138</c:v>
                </c:pt>
                <c:pt idx="7">
                  <c:v>113.68366365338714</c:v>
                </c:pt>
                <c:pt idx="8">
                  <c:v>116.08145234153019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2F6-4E99-9716-1001898C8A33}"/>
            </c:ext>
          </c:extLst>
        </c:ser>
        <c:ser>
          <c:idx val="13"/>
          <c:order val="13"/>
          <c:tx>
            <c:strRef>
              <c:f>'Summary Graphs'!$Q$5</c:f>
              <c:strCache>
                <c:ptCount val="1"/>
                <c:pt idx="0">
                  <c:v>Other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'Summary Graphs'!$B$6:$B$14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Graphs'!$Q$6:$Q$14</c:f>
              <c:numCache>
                <c:formatCode>0.00</c:formatCode>
                <c:ptCount val="9"/>
                <c:pt idx="0">
                  <c:v>100</c:v>
                </c:pt>
                <c:pt idx="1">
                  <c:v>99.852699617783173</c:v>
                </c:pt>
                <c:pt idx="2">
                  <c:v>103.17811314004759</c:v>
                </c:pt>
                <c:pt idx="3">
                  <c:v>101.42954525477468</c:v>
                </c:pt>
                <c:pt idx="4">
                  <c:v>102.16286531103717</c:v>
                </c:pt>
                <c:pt idx="5">
                  <c:v>89.015730316732615</c:v>
                </c:pt>
                <c:pt idx="6">
                  <c:v>88.569637092913339</c:v>
                </c:pt>
                <c:pt idx="7">
                  <c:v>92.125569647117402</c:v>
                </c:pt>
                <c:pt idx="8">
                  <c:v>86.095687517747123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2F6-4E99-9716-1001898C8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856888"/>
        <c:axId val="550846720"/>
      </c:lineChart>
      <c:catAx>
        <c:axId val="550856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846720"/>
        <c:crosses val="autoZero"/>
        <c:auto val="1"/>
        <c:lblAlgn val="ctr"/>
        <c:lblOffset val="100"/>
        <c:noMultiLvlLbl val="0"/>
      </c:catAx>
      <c:valAx>
        <c:axId val="550846720"/>
        <c:scaling>
          <c:orientation val="minMax"/>
          <c:max val="35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856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Outpatient (Activity from Trusts ONLY)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'HBC-Outpatient'!$I$3</c:f>
              <c:strCache>
                <c:ptCount val="1"/>
                <c:pt idx="0">
                  <c:v>Total Growth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'HBC-Outpatient'!$O$5:$O$12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'HBC-Outpatient'!$I$5:$I$12</c:f>
              <c:numCache>
                <c:formatCode>0.00%</c:formatCode>
                <c:ptCount val="8"/>
                <c:pt idx="0">
                  <c:v>0.10707898809262528</c:v>
                </c:pt>
                <c:pt idx="1">
                  <c:v>5.3081768563437493E-2</c:v>
                </c:pt>
                <c:pt idx="2">
                  <c:v>4.0712155711282394E-2</c:v>
                </c:pt>
                <c:pt idx="3">
                  <c:v>4.1357851794216582E-2</c:v>
                </c:pt>
                <c:pt idx="4">
                  <c:v>8.5295595349145659E-2</c:v>
                </c:pt>
                <c:pt idx="5">
                  <c:v>5.8227324673458147E-2</c:v>
                </c:pt>
                <c:pt idx="6">
                  <c:v>4.1429010007540734E-2</c:v>
                </c:pt>
                <c:pt idx="7">
                  <c:v>4.0086928626191343E-2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6-4B82-8102-A5E1E873EB1D}"/>
            </c:ext>
          </c:extLst>
        </c:ser>
        <c:ser>
          <c:idx val="1"/>
          <c:order val="1"/>
          <c:tx>
            <c:strRef>
              <c:f>'HBC-Outpatient'!$J$3</c:f>
              <c:strCache>
                <c:ptCount val="1"/>
                <c:pt idx="0">
                  <c:v>Laspeyres Volume Growth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'HBC-Outpatient'!$O$5:$O$12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'HBC-Outpatient'!$J$5:$J$12</c:f>
              <c:numCache>
                <c:formatCode>0.00%</c:formatCode>
                <c:ptCount val="8"/>
                <c:pt idx="0">
                  <c:v>8.875837868810188E-2</c:v>
                </c:pt>
                <c:pt idx="1">
                  <c:v>3.9986926586347948E-2</c:v>
                </c:pt>
                <c:pt idx="2">
                  <c:v>4.9710821611882228E-2</c:v>
                </c:pt>
                <c:pt idx="3">
                  <c:v>2.0203724570306614E-2</c:v>
                </c:pt>
                <c:pt idx="4">
                  <c:v>8.0878561357049072E-2</c:v>
                </c:pt>
                <c:pt idx="5">
                  <c:v>3.7244617612417485E-2</c:v>
                </c:pt>
                <c:pt idx="6">
                  <c:v>2.7209294098296422E-2</c:v>
                </c:pt>
                <c:pt idx="7">
                  <c:v>2.879601811964827E-2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6-4B82-8102-A5E1E873EB1D}"/>
            </c:ext>
          </c:extLst>
        </c:ser>
        <c:ser>
          <c:idx val="2"/>
          <c:order val="2"/>
          <c:tx>
            <c:strRef>
              <c:f>'HBC-Outpatient'!$K$3</c:f>
              <c:strCache>
                <c:ptCount val="1"/>
                <c:pt idx="0">
                  <c:v>Paasche Price Growth Rate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'HBC-Outpatient'!$O$5:$O$12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'HBC-Outpatient'!$K$5:$K$12</c:f>
              <c:numCache>
                <c:formatCode>0.00%</c:formatCode>
                <c:ptCount val="8"/>
                <c:pt idx="0">
                  <c:v>1.6827066283153336E-2</c:v>
                </c:pt>
                <c:pt idx="1">
                  <c:v>1.2591352489470298E-2</c:v>
                </c:pt>
                <c:pt idx="2">
                  <c:v>-8.5725189407706015E-3</c:v>
                </c:pt>
                <c:pt idx="3">
                  <c:v>2.0735198974910274E-2</c:v>
                </c:pt>
                <c:pt idx="4">
                  <c:v>4.0865219738941416E-3</c:v>
                </c:pt>
                <c:pt idx="5">
                  <c:v>2.02292754329636E-2</c:v>
                </c:pt>
                <c:pt idx="6">
                  <c:v>1.3843056123948649E-2</c:v>
                </c:pt>
                <c:pt idx="7">
                  <c:v>1.0974877728609167E-2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16-4B82-8102-A5E1E873E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02272"/>
        <c:axId val="790609816"/>
      </c:lineChart>
      <c:catAx>
        <c:axId val="79060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0609816"/>
        <c:crosses val="autoZero"/>
        <c:auto val="1"/>
        <c:lblAlgn val="ctr"/>
        <c:lblOffset val="100"/>
        <c:noMultiLvlLbl val="0"/>
      </c:catAx>
      <c:valAx>
        <c:axId val="790609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060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Outpatient (All providers)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'HBC-Outpatient'!$I$33</c:f>
              <c:strCache>
                <c:ptCount val="1"/>
                <c:pt idx="0">
                  <c:v>Total Growth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'HBC-Outpatient'!$O$35:$O$42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'HBC-Outpatient'!$I$35:$I$42</c:f>
              <c:numCache>
                <c:formatCode>0.00%</c:formatCode>
                <c:ptCount val="8"/>
                <c:pt idx="0">
                  <c:v>0.11029402321419157</c:v>
                </c:pt>
                <c:pt idx="1">
                  <c:v>5.4048015128414395E-2</c:v>
                </c:pt>
                <c:pt idx="2">
                  <c:v>-4.1459733826815115E-2</c:v>
                </c:pt>
                <c:pt idx="3">
                  <c:v>4.0777460783308905E-2</c:v>
                </c:pt>
                <c:pt idx="4">
                  <c:v>8.5295595349145659E-2</c:v>
                </c:pt>
                <c:pt idx="5">
                  <c:v>5.8227324673458147E-2</c:v>
                </c:pt>
                <c:pt idx="6">
                  <c:v>4.1429010007540734E-2</c:v>
                </c:pt>
                <c:pt idx="7">
                  <c:v>4.0086928626191343E-2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D-4FEC-819C-5175E61E053E}"/>
            </c:ext>
          </c:extLst>
        </c:ser>
        <c:ser>
          <c:idx val="1"/>
          <c:order val="1"/>
          <c:tx>
            <c:strRef>
              <c:f>'HBC-Outpatient'!$J$33</c:f>
              <c:strCache>
                <c:ptCount val="1"/>
                <c:pt idx="0">
                  <c:v>Laspeyres Volume Growth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'HBC-Outpatient'!$O$35:$O$42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'HBC-Outpatient'!$J$35:$J$42</c:f>
              <c:numCache>
                <c:formatCode>0.00%</c:formatCode>
                <c:ptCount val="8"/>
                <c:pt idx="0">
                  <c:v>9.7217029674178779E-2</c:v>
                </c:pt>
                <c:pt idx="1">
                  <c:v>3.1181959797824232E-2</c:v>
                </c:pt>
                <c:pt idx="2">
                  <c:v>-3.3205118607267603E-2</c:v>
                </c:pt>
                <c:pt idx="3">
                  <c:v>1.9635123613378269E-2</c:v>
                </c:pt>
                <c:pt idx="4">
                  <c:v>8.0878561357049072E-2</c:v>
                </c:pt>
                <c:pt idx="5">
                  <c:v>3.7244617612417485E-2</c:v>
                </c:pt>
                <c:pt idx="6">
                  <c:v>2.7209294098296422E-2</c:v>
                </c:pt>
                <c:pt idx="7">
                  <c:v>2.879601811964827E-2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D-4FEC-819C-5175E61E053E}"/>
            </c:ext>
          </c:extLst>
        </c:ser>
        <c:ser>
          <c:idx val="2"/>
          <c:order val="2"/>
          <c:tx>
            <c:strRef>
              <c:f>'HBC-Outpatient'!$K$33</c:f>
              <c:strCache>
                <c:ptCount val="1"/>
                <c:pt idx="0">
                  <c:v>Paasche Price Growth Rate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'HBC-Outpatient'!$O$35:$O$42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'HBC-Outpatient'!$K$35:$K$42</c:f>
              <c:numCache>
                <c:formatCode>0.00%</c:formatCode>
                <c:ptCount val="8"/>
                <c:pt idx="0">
                  <c:v>1.1918328996311844E-2</c:v>
                </c:pt>
                <c:pt idx="1">
                  <c:v>2.2174607607636343E-2</c:v>
                </c:pt>
                <c:pt idx="2">
                  <c:v>-8.5381246616202944E-3</c:v>
                </c:pt>
                <c:pt idx="3">
                  <c:v>2.0735198974910274E-2</c:v>
                </c:pt>
                <c:pt idx="4">
                  <c:v>4.0865219738941416E-3</c:v>
                </c:pt>
                <c:pt idx="5">
                  <c:v>2.02292754329636E-2</c:v>
                </c:pt>
                <c:pt idx="6">
                  <c:v>1.3843056123948649E-2</c:v>
                </c:pt>
                <c:pt idx="7">
                  <c:v>1.0974877728609167E-2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AD-4FEC-819C-5175E61E0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713136"/>
        <c:axId val="790712152"/>
      </c:lineChart>
      <c:catAx>
        <c:axId val="79071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0712152"/>
        <c:crosses val="autoZero"/>
        <c:auto val="1"/>
        <c:lblAlgn val="ctr"/>
        <c:lblOffset val="100"/>
        <c:noMultiLvlLbl val="0"/>
      </c:catAx>
      <c:valAx>
        <c:axId val="790712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0713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Outpatient (Activity from Trusts ONLY)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'HBC-Outpatient'!$L$3</c:f>
              <c:strCache>
                <c:ptCount val="1"/>
                <c:pt idx="0">
                  <c:v>Total Growth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'HBC-Outpatient'!$B$4:$B$12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'HBC-Outpatient'!$L$4:$L$12</c:f>
              <c:numCache>
                <c:formatCode>0.0</c:formatCode>
                <c:ptCount val="9"/>
                <c:pt idx="0">
                  <c:v>100</c:v>
                </c:pt>
                <c:pt idx="1">
                  <c:v>110.70789880926253</c:v>
                </c:pt>
                <c:pt idx="2">
                  <c:v>116.58446987200026</c:v>
                </c:pt>
                <c:pt idx="3">
                  <c:v>121.33087496294644</c:v>
                </c:pt>
                <c:pt idx="4">
                  <c:v>126.3488593077266</c:v>
                </c:pt>
                <c:pt idx="5">
                  <c:v>137.12586048406459</c:v>
                </c:pt>
                <c:pt idx="6">
                  <c:v>145.11033248359755</c:v>
                </c:pt>
                <c:pt idx="7">
                  <c:v>151.12210990025807</c:v>
                </c:pt>
                <c:pt idx="8">
                  <c:v>157.18013113366916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5-4EB0-B925-6B34E4350CAC}"/>
            </c:ext>
          </c:extLst>
        </c:ser>
        <c:ser>
          <c:idx val="1"/>
          <c:order val="1"/>
          <c:tx>
            <c:strRef>
              <c:f>'HBC-Outpatient'!$M$3</c:f>
              <c:strCache>
                <c:ptCount val="1"/>
                <c:pt idx="0">
                  <c:v>Laspeyres Volume Growth 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'HBC-Outpatient'!$B$4:$B$12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'HBC-Outpatient'!$M$4:$M$12</c:f>
              <c:numCache>
                <c:formatCode>0.0</c:formatCode>
                <c:ptCount val="9"/>
                <c:pt idx="0">
                  <c:v>100</c:v>
                </c:pt>
                <c:pt idx="1">
                  <c:v>108.87583786881018</c:v>
                </c:pt>
                <c:pt idx="2">
                  <c:v>113.22944800469742</c:v>
                </c:pt>
                <c:pt idx="3">
                  <c:v>118.85817689567082</c:v>
                </c:pt>
                <c:pt idx="4">
                  <c:v>121.25955476459974</c:v>
                </c:pt>
                <c:pt idx="5">
                  <c:v>131.06685310475689</c:v>
                </c:pt>
                <c:pt idx="6">
                  <c:v>135.94838793030644</c:v>
                </c:pt>
                <c:pt idx="7">
                  <c:v>139.64744759969145</c:v>
                </c:pt>
                <c:pt idx="8">
                  <c:v>143.66873803113481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5-4EB0-B925-6B34E4350CAC}"/>
            </c:ext>
          </c:extLst>
        </c:ser>
        <c:ser>
          <c:idx val="2"/>
          <c:order val="2"/>
          <c:tx>
            <c:strRef>
              <c:f>'HBC-Outpatient'!$N$3</c:f>
              <c:strCache>
                <c:ptCount val="1"/>
                <c:pt idx="0">
                  <c:v>Paasche Price Growth Index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'HBC-Outpatient'!$B$4:$B$12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'HBC-Outpatient'!$N$4:$N$12</c:f>
              <c:numCache>
                <c:formatCode>0.0</c:formatCode>
                <c:ptCount val="9"/>
                <c:pt idx="0">
                  <c:v>100</c:v>
                </c:pt>
                <c:pt idx="1">
                  <c:v>101.68270662831533</c:v>
                </c:pt>
                <c:pt idx="2">
                  <c:v>102.96302942955585</c:v>
                </c:pt>
                <c:pt idx="3">
                  <c:v>102.08037690957185</c:v>
                </c:pt>
                <c:pt idx="4">
                  <c:v>104.19703383622566</c:v>
                </c:pt>
                <c:pt idx="5">
                  <c:v>104.62283730461199</c:v>
                </c:pt>
                <c:pt idx="6">
                  <c:v>106.73928149702513</c:v>
                </c:pt>
                <c:pt idx="7">
                  <c:v>108.21687936141841</c:v>
                </c:pt>
                <c:pt idx="8">
                  <c:v>109.40454638058162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95-4EB0-B925-6B34E4350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48192"/>
        <c:axId val="790648520"/>
      </c:lineChart>
      <c:catAx>
        <c:axId val="79064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0648520"/>
        <c:crosses val="autoZero"/>
        <c:auto val="1"/>
        <c:lblAlgn val="ctr"/>
        <c:lblOffset val="100"/>
        <c:noMultiLvlLbl val="0"/>
      </c:catAx>
      <c:valAx>
        <c:axId val="79064852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064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Outpatient (All providers)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'HBC-Outpatient'!$L$33</c:f>
              <c:strCache>
                <c:ptCount val="1"/>
                <c:pt idx="0">
                  <c:v>Total Growth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'HBC-Outpatient'!$B$34:$B$42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'HBC-Outpatient'!$L$34:$L$42</c:f>
              <c:numCache>
                <c:formatCode>0.0</c:formatCode>
                <c:ptCount val="9"/>
                <c:pt idx="0">
                  <c:v>100</c:v>
                </c:pt>
                <c:pt idx="1">
                  <c:v>111.02940232141916</c:v>
                </c:pt>
                <c:pt idx="2">
                  <c:v>117.03032113778603</c:v>
                </c:pt>
                <c:pt idx="3">
                  <c:v>112.17827517374673</c:v>
                </c:pt>
                <c:pt idx="4">
                  <c:v>116.75262039038341</c:v>
                </c:pt>
                <c:pt idx="5">
                  <c:v>126.71110465515397</c:v>
                </c:pt>
                <c:pt idx="6">
                  <c:v>134.08915328564217</c:v>
                </c:pt>
                <c:pt idx="7">
                  <c:v>139.6443341590157</c:v>
                </c:pt>
                <c:pt idx="8">
                  <c:v>145.24224661550016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8-4B63-A040-452124AA5FD5}"/>
            </c:ext>
          </c:extLst>
        </c:ser>
        <c:ser>
          <c:idx val="1"/>
          <c:order val="1"/>
          <c:tx>
            <c:strRef>
              <c:f>'HBC-Outpatient'!$M$33</c:f>
              <c:strCache>
                <c:ptCount val="1"/>
                <c:pt idx="0">
                  <c:v>Laspeyres Volume Growth 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'HBC-Outpatient'!$B$34:$B$42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'HBC-Outpatient'!$M$34:$M$42</c:f>
              <c:numCache>
                <c:formatCode>0.0</c:formatCode>
                <c:ptCount val="9"/>
                <c:pt idx="0">
                  <c:v>100</c:v>
                </c:pt>
                <c:pt idx="1">
                  <c:v>109.72170296741788</c:v>
                </c:pt>
                <c:pt idx="2">
                  <c:v>113.14304069829672</c:v>
                </c:pt>
                <c:pt idx="3">
                  <c:v>109.38611261232286</c:v>
                </c:pt>
                <c:pt idx="4">
                  <c:v>111.53392245505273</c:v>
                </c:pt>
                <c:pt idx="5">
                  <c:v>120.55462564572606</c:v>
                </c:pt>
                <c:pt idx="6">
                  <c:v>125.04463657930927</c:v>
                </c:pt>
                <c:pt idx="7">
                  <c:v>128.44701287141029</c:v>
                </c:pt>
                <c:pt idx="8">
                  <c:v>132.14577538147012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8-4B63-A040-452124AA5FD5}"/>
            </c:ext>
          </c:extLst>
        </c:ser>
        <c:ser>
          <c:idx val="2"/>
          <c:order val="2"/>
          <c:tx>
            <c:strRef>
              <c:f>'HBC-Outpatient'!$N$33</c:f>
              <c:strCache>
                <c:ptCount val="1"/>
                <c:pt idx="0">
                  <c:v>Paasche Price Growth Index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'HBC-Outpatient'!$B$34:$B$42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'HBC-Outpatient'!$N$34:$N$42</c:f>
              <c:numCache>
                <c:formatCode>0.0</c:formatCode>
                <c:ptCount val="9"/>
                <c:pt idx="0">
                  <c:v>100</c:v>
                </c:pt>
                <c:pt idx="1">
                  <c:v>101.19183289963118</c:v>
                </c:pt>
                <c:pt idx="2">
                  <c:v>103.43572208727801</c:v>
                </c:pt>
                <c:pt idx="3">
                  <c:v>102.55257499763212</c:v>
                </c:pt>
                <c:pt idx="4">
                  <c:v>104.67902304559743</c:v>
                </c:pt>
                <c:pt idx="5">
                  <c:v>105.10679617347904</c:v>
                </c:pt>
                <c:pt idx="6">
                  <c:v>107.23303050314871</c:v>
                </c:pt>
                <c:pt idx="7">
                  <c:v>108.71746336274489</c:v>
                </c:pt>
                <c:pt idx="8">
                  <c:v>109.91062423011556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A8-4B63-A040-452124AA5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750856"/>
        <c:axId val="790751184"/>
      </c:lineChart>
      <c:catAx>
        <c:axId val="790750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0751184"/>
        <c:crosses val="autoZero"/>
        <c:auto val="1"/>
        <c:lblAlgn val="ctr"/>
        <c:lblOffset val="100"/>
        <c:noMultiLvlLbl val="0"/>
      </c:catAx>
      <c:valAx>
        <c:axId val="790751184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0750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A&amp;E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'HBC-A&amp;E'!$I$3</c:f>
              <c:strCache>
                <c:ptCount val="1"/>
                <c:pt idx="0">
                  <c:v>Total Growth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'HBC-A&amp;E'!$O$5:$O$12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'HBC-A&amp;E'!$I$5:$I$12</c:f>
              <c:numCache>
                <c:formatCode>0.00%</c:formatCode>
                <c:ptCount val="8"/>
                <c:pt idx="0">
                  <c:v>9.1463256504072055E-2</c:v>
                </c:pt>
                <c:pt idx="1">
                  <c:v>4.0783590175095918E-2</c:v>
                </c:pt>
                <c:pt idx="2">
                  <c:v>2.2166977391227194E-2</c:v>
                </c:pt>
                <c:pt idx="3">
                  <c:v>5.219695314746664E-2</c:v>
                </c:pt>
                <c:pt idx="4">
                  <c:v>6.2592547014538535E-2</c:v>
                </c:pt>
                <c:pt idx="5">
                  <c:v>7.0943021657837058E-2</c:v>
                </c:pt>
                <c:pt idx="6">
                  <c:v>6.0346418569922289E-2</c:v>
                </c:pt>
                <c:pt idx="7">
                  <c:v>8.1609157260167819E-2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7-41CF-9A56-546EECA78A7B}"/>
            </c:ext>
          </c:extLst>
        </c:ser>
        <c:ser>
          <c:idx val="1"/>
          <c:order val="1"/>
          <c:tx>
            <c:strRef>
              <c:f>'HBC-A&amp;E'!$J$3</c:f>
              <c:strCache>
                <c:ptCount val="1"/>
                <c:pt idx="0">
                  <c:v>Laspeyres Volume Growth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'HBC-A&amp;E'!$O$5:$O$12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'HBC-A&amp;E'!$J$5:$J$12</c:f>
              <c:numCache>
                <c:formatCode>0.00%</c:formatCode>
                <c:ptCount val="8"/>
                <c:pt idx="0">
                  <c:v>4.3128740667114807E-2</c:v>
                </c:pt>
                <c:pt idx="1">
                  <c:v>5.5688543804521373E-2</c:v>
                </c:pt>
                <c:pt idx="2">
                  <c:v>6.81726813199246E-3</c:v>
                </c:pt>
                <c:pt idx="3">
                  <c:v>3.5453326236966287E-2</c:v>
                </c:pt>
                <c:pt idx="4">
                  <c:v>3.0352976574207657E-2</c:v>
                </c:pt>
                <c:pt idx="5">
                  <c:v>4.1668343112327255E-2</c:v>
                </c:pt>
                <c:pt idx="6">
                  <c:v>3.3324126739675108E-2</c:v>
                </c:pt>
                <c:pt idx="7">
                  <c:v>2.2271572399934492E-2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7-41CF-9A56-546EECA78A7B}"/>
            </c:ext>
          </c:extLst>
        </c:ser>
        <c:ser>
          <c:idx val="2"/>
          <c:order val="2"/>
          <c:tx>
            <c:strRef>
              <c:f>'HBC-A&amp;E'!$K$3</c:f>
              <c:strCache>
                <c:ptCount val="1"/>
                <c:pt idx="0">
                  <c:v>Paasche Price Growth Rate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'HBC-A&amp;E'!$O$5:$O$12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'HBC-A&amp;E'!$K$5:$K$12</c:f>
              <c:numCache>
                <c:formatCode>0.00%</c:formatCode>
                <c:ptCount val="8"/>
                <c:pt idx="0">
                  <c:v>4.6336098271097192E-2</c:v>
                </c:pt>
                <c:pt idx="1">
                  <c:v>-1.4118703586296966E-2</c:v>
                </c:pt>
                <c:pt idx="2">
                  <c:v>1.5245774725054062E-2</c:v>
                </c:pt>
                <c:pt idx="3">
                  <c:v>1.6170334756999472E-2</c:v>
                </c:pt>
                <c:pt idx="4">
                  <c:v>3.1289830934951413E-2</c:v>
                </c:pt>
                <c:pt idx="5">
                  <c:v>2.8103646174023167E-2</c:v>
                </c:pt>
                <c:pt idx="6">
                  <c:v>2.6150837990696507E-2</c:v>
                </c:pt>
                <c:pt idx="7">
                  <c:v>5.8044835112581072E-2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17-41CF-9A56-546EECA78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271984"/>
        <c:axId val="802272312"/>
      </c:lineChart>
      <c:catAx>
        <c:axId val="80227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272312"/>
        <c:crosses val="autoZero"/>
        <c:auto val="1"/>
        <c:lblAlgn val="ctr"/>
        <c:lblOffset val="100"/>
        <c:noMultiLvlLbl val="0"/>
      </c:catAx>
      <c:valAx>
        <c:axId val="802272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27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A&amp;E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'HBC-A&amp;E'!$L$3</c:f>
              <c:strCache>
                <c:ptCount val="1"/>
                <c:pt idx="0">
                  <c:v>Total Growth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'HBC-A&amp;E'!$B$4:$B$12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'HBC-A&amp;E'!$L$4:$L$12</c:f>
              <c:numCache>
                <c:formatCode>0.0</c:formatCode>
                <c:ptCount val="9"/>
                <c:pt idx="0">
                  <c:v>100</c:v>
                </c:pt>
                <c:pt idx="1">
                  <c:v>109.14632565040721</c:v>
                </c:pt>
                <c:pt idx="2">
                  <c:v>113.59770466485098</c:v>
                </c:pt>
                <c:pt idx="3">
                  <c:v>116.11582241585204</c:v>
                </c:pt>
                <c:pt idx="4">
                  <c:v>122.17671455817182</c:v>
                </c:pt>
                <c:pt idx="5">
                  <c:v>129.82406630823604</c:v>
                </c:pt>
                <c:pt idx="6">
                  <c:v>139.03417785604969</c:v>
                </c:pt>
                <c:pt idx="7">
                  <c:v>147.42439254847588</c:v>
                </c:pt>
                <c:pt idx="8">
                  <c:v>159.45557298394917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0-4216-A55B-D1011F324E68}"/>
            </c:ext>
          </c:extLst>
        </c:ser>
        <c:ser>
          <c:idx val="1"/>
          <c:order val="1"/>
          <c:tx>
            <c:strRef>
              <c:f>'HBC-A&amp;E'!$M$3</c:f>
              <c:strCache>
                <c:ptCount val="1"/>
                <c:pt idx="0">
                  <c:v>Laspeyres Volume Growth 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'HBC-A&amp;E'!$B$4:$B$12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'HBC-A&amp;E'!$M$4:$M$12</c:f>
              <c:numCache>
                <c:formatCode>0.0</c:formatCode>
                <c:ptCount val="9"/>
                <c:pt idx="0">
                  <c:v>100</c:v>
                </c:pt>
                <c:pt idx="1">
                  <c:v>104.31287406671149</c:v>
                </c:pt>
                <c:pt idx="2">
                  <c:v>110.12190612355107</c:v>
                </c:pt>
                <c:pt idx="3">
                  <c:v>110.87263668480142</c:v>
                </c:pt>
                <c:pt idx="4">
                  <c:v>114.80344044394032</c:v>
                </c:pt>
                <c:pt idx="5">
                  <c:v>118.28806658237369</c:v>
                </c:pt>
                <c:pt idx="6">
                  <c:v>123.21693432682184</c:v>
                </c:pt>
                <c:pt idx="7">
                  <c:v>127.32303106280308</c:v>
                </c:pt>
                <c:pt idx="8">
                  <c:v>130.1587151672974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0-4216-A55B-D1011F324E68}"/>
            </c:ext>
          </c:extLst>
        </c:ser>
        <c:ser>
          <c:idx val="2"/>
          <c:order val="2"/>
          <c:tx>
            <c:strRef>
              <c:f>'HBC-A&amp;E'!$N$3</c:f>
              <c:strCache>
                <c:ptCount val="1"/>
                <c:pt idx="0">
                  <c:v>Paasche Price Growth Index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'HBC-A&amp;E'!$B$4:$B$12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'HBC-A&amp;E'!$N$4:$N$12</c:f>
              <c:numCache>
                <c:formatCode>0.0</c:formatCode>
                <c:ptCount val="9"/>
                <c:pt idx="0">
                  <c:v>100</c:v>
                </c:pt>
                <c:pt idx="1">
                  <c:v>104.63360982710972</c:v>
                </c:pt>
                <c:pt idx="2">
                  <c:v>103.15631890479651</c:v>
                </c:pt>
                <c:pt idx="3">
                  <c:v>104.72901690428488</c:v>
                </c:pt>
                <c:pt idx="4">
                  <c:v>106.42252016639861</c:v>
                </c:pt>
                <c:pt idx="5">
                  <c:v>109.75246283007668</c:v>
                </c:pt>
                <c:pt idx="6">
                  <c:v>112.83690721218079</c:v>
                </c:pt>
                <c:pt idx="7">
                  <c:v>115.78768689205778</c:v>
                </c:pt>
                <c:pt idx="8">
                  <c:v>122.50856408577444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70-4216-A55B-D1011F324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272640"/>
        <c:axId val="802275920"/>
      </c:lineChart>
      <c:catAx>
        <c:axId val="8022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275920"/>
        <c:crosses val="autoZero"/>
        <c:auto val="1"/>
        <c:lblAlgn val="ctr"/>
        <c:lblOffset val="100"/>
        <c:noMultiLvlLbl val="0"/>
      </c:catAx>
      <c:valAx>
        <c:axId val="802275920"/>
        <c:scaling>
          <c:orientation val="minMax"/>
          <c:max val="16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2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Specialist</a:t>
            </a:r>
            <a:r>
              <a:rPr lang="en-GB" baseline="0"/>
              <a:t> Services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'HBC-Specialist Services'!$I$3</c:f>
              <c:strCache>
                <c:ptCount val="1"/>
                <c:pt idx="0">
                  <c:v>Total Growth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'HBC-Specialist Services'!$O$5:$O$12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'HBC-Specialist Services'!$I$5:$I$12</c:f>
              <c:numCache>
                <c:formatCode>0.00%</c:formatCode>
                <c:ptCount val="8"/>
                <c:pt idx="0">
                  <c:v>7.6342076936118053E-2</c:v>
                </c:pt>
                <c:pt idx="1">
                  <c:v>2.6909294487111435E-2</c:v>
                </c:pt>
                <c:pt idx="2">
                  <c:v>1.1700018297517989E-3</c:v>
                </c:pt>
                <c:pt idx="3">
                  <c:v>3.1933759981100263E-2</c:v>
                </c:pt>
                <c:pt idx="4">
                  <c:v>3.5204257255311733E-2</c:v>
                </c:pt>
                <c:pt idx="5">
                  <c:v>7.3180885219248815E-2</c:v>
                </c:pt>
                <c:pt idx="6">
                  <c:v>4.6175428663155049E-2</c:v>
                </c:pt>
                <c:pt idx="7">
                  <c:v>1.5887135365234784E-2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4-4315-83E4-365FF58BECF4}"/>
            </c:ext>
          </c:extLst>
        </c:ser>
        <c:ser>
          <c:idx val="1"/>
          <c:order val="1"/>
          <c:tx>
            <c:strRef>
              <c:f>'HBC-Specialist Services'!$J$3</c:f>
              <c:strCache>
                <c:ptCount val="1"/>
                <c:pt idx="0">
                  <c:v>Laspeyres Volume Growth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'HBC-Specialist Services'!$O$5:$O$12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'HBC-Specialist Services'!$J$5:$J$12</c:f>
              <c:numCache>
                <c:formatCode>0.00%</c:formatCode>
                <c:ptCount val="8"/>
                <c:pt idx="0">
                  <c:v>6.0771823817409309E-2</c:v>
                </c:pt>
                <c:pt idx="1">
                  <c:v>3.0317536927256361E-2</c:v>
                </c:pt>
                <c:pt idx="2">
                  <c:v>2.842411347992746E-2</c:v>
                </c:pt>
                <c:pt idx="3">
                  <c:v>2.3327492880857781E-2</c:v>
                </c:pt>
                <c:pt idx="4">
                  <c:v>3.5030701078474502E-2</c:v>
                </c:pt>
                <c:pt idx="5">
                  <c:v>6.8700819708267247E-3</c:v>
                </c:pt>
                <c:pt idx="6">
                  <c:v>4.7382889003362294E-3</c:v>
                </c:pt>
                <c:pt idx="7">
                  <c:v>1.020662587169574E-2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4-4315-83E4-365FF58BECF4}"/>
            </c:ext>
          </c:extLst>
        </c:ser>
        <c:ser>
          <c:idx val="2"/>
          <c:order val="2"/>
          <c:tx>
            <c:strRef>
              <c:f>'HBC-Specialist Services'!$K$3</c:f>
              <c:strCache>
                <c:ptCount val="1"/>
                <c:pt idx="0">
                  <c:v>Paasche Price Growth Rate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'HBC-Specialist Services'!$O$5:$O$12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'HBC-Specialist Services'!$K$5:$K$12</c:f>
              <c:numCache>
                <c:formatCode>0.00%</c:formatCode>
                <c:ptCount val="8"/>
                <c:pt idx="0">
                  <c:v>1.4678230293368788E-2</c:v>
                </c:pt>
                <c:pt idx="1">
                  <c:v>-3.307953439586564E-3</c:v>
                </c:pt>
                <c:pt idx="2">
                  <c:v>-2.6500848524403708E-2</c:v>
                </c:pt>
                <c:pt idx="3">
                  <c:v>8.410080995687963E-3</c:v>
                </c:pt>
                <c:pt idx="4">
                  <c:v>1.6768215344376003E-4</c:v>
                </c:pt>
                <c:pt idx="5">
                  <c:v>6.5858350978734936E-2</c:v>
                </c:pt>
                <c:pt idx="6">
                  <c:v>4.1241724557119053E-2</c:v>
                </c:pt>
                <c:pt idx="7">
                  <c:v>5.6231164477242856E-3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74-4315-83E4-365FF58BE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332336"/>
        <c:axId val="802328728"/>
      </c:lineChart>
      <c:catAx>
        <c:axId val="80233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328728"/>
        <c:crosses val="autoZero"/>
        <c:auto val="1"/>
        <c:lblAlgn val="ctr"/>
        <c:lblOffset val="100"/>
        <c:noMultiLvlLbl val="0"/>
      </c:catAx>
      <c:valAx>
        <c:axId val="802328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33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Specialist</a:t>
            </a:r>
            <a:r>
              <a:rPr lang="en-GB" baseline="0"/>
              <a:t> Services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'HBC-Specialist Services'!$L$3</c:f>
              <c:strCache>
                <c:ptCount val="1"/>
                <c:pt idx="0">
                  <c:v>Total Growth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'HBC-Specialist Services'!$B$4:$B$12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'HBC-Specialist Services'!$L$4:$L$12</c:f>
              <c:numCache>
                <c:formatCode>0.0</c:formatCode>
                <c:ptCount val="9"/>
                <c:pt idx="0">
                  <c:v>100</c:v>
                </c:pt>
                <c:pt idx="1">
                  <c:v>107.6342076936118</c:v>
                </c:pt>
                <c:pt idx="2">
                  <c:v>110.53056828532611</c:v>
                </c:pt>
                <c:pt idx="3">
                  <c:v>110.65988925246344</c:v>
                </c:pt>
                <c:pt idx="4">
                  <c:v>114.19367559538675</c:v>
                </c:pt>
                <c:pt idx="5">
                  <c:v>118.21377912797635</c:v>
                </c:pt>
                <c:pt idx="6">
                  <c:v>126.86476812967442</c:v>
                </c:pt>
                <c:pt idx="7">
                  <c:v>132.72280318031392</c:v>
                </c:pt>
                <c:pt idx="8">
                  <c:v>134.83138832049298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1-4631-845C-EA7CA7B37C89}"/>
            </c:ext>
          </c:extLst>
        </c:ser>
        <c:ser>
          <c:idx val="1"/>
          <c:order val="1"/>
          <c:tx>
            <c:strRef>
              <c:f>'HBC-Specialist Services'!$M$3</c:f>
              <c:strCache>
                <c:ptCount val="1"/>
                <c:pt idx="0">
                  <c:v>Laspeyres Volume Growth 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'HBC-Specialist Services'!$B$4:$B$12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'HBC-Specialist Services'!$M$4:$M$12</c:f>
              <c:numCache>
                <c:formatCode>0.0</c:formatCode>
                <c:ptCount val="9"/>
                <c:pt idx="0">
                  <c:v>100</c:v>
                </c:pt>
                <c:pt idx="1">
                  <c:v>106.07718238174093</c:v>
                </c:pt>
                <c:pt idx="2">
                  <c:v>109.29318127573866</c:v>
                </c:pt>
                <c:pt idx="3">
                  <c:v>112.39974306290254</c:v>
                </c:pt>
                <c:pt idx="4">
                  <c:v>115.02174726901265</c:v>
                </c:pt>
                <c:pt idx="5">
                  <c:v>119.05103971511727</c:v>
                </c:pt>
                <c:pt idx="6">
                  <c:v>119.86893011667227</c:v>
                </c:pt>
                <c:pt idx="7">
                  <c:v>120.43690373773929</c:v>
                </c:pt>
                <c:pt idx="8">
                  <c:v>121.66615815533582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1-4631-845C-EA7CA7B37C89}"/>
            </c:ext>
          </c:extLst>
        </c:ser>
        <c:ser>
          <c:idx val="2"/>
          <c:order val="2"/>
          <c:tx>
            <c:strRef>
              <c:f>'HBC-Specialist Services'!$N$3</c:f>
              <c:strCache>
                <c:ptCount val="1"/>
                <c:pt idx="0">
                  <c:v>Paasche Price Growth Index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'HBC-Specialist Services'!$B$4:$B$12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'HBC-Specialist Services'!$N$4:$N$12</c:f>
              <c:numCache>
                <c:formatCode>0.0</c:formatCode>
                <c:ptCount val="9"/>
                <c:pt idx="0">
                  <c:v>100</c:v>
                </c:pt>
                <c:pt idx="1">
                  <c:v>101.46782302933688</c:v>
                </c:pt>
                <c:pt idx="2">
                  <c:v>101.13217219513963</c:v>
                </c:pt>
                <c:pt idx="3">
                  <c:v>98.45208381885233</c:v>
                </c:pt>
                <c:pt idx="4">
                  <c:v>99.280073817963142</c:v>
                </c:pt>
                <c:pt idx="5">
                  <c:v>99.296721314534992</c:v>
                </c:pt>
                <c:pt idx="6">
                  <c:v>105.83623963790527</c:v>
                </c:pt>
                <c:pt idx="7">
                  <c:v>110.201108681213</c:v>
                </c:pt>
                <c:pt idx="8">
                  <c:v>110.82078234799577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C1-4631-845C-EA7CA7B37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365464"/>
        <c:axId val="802360544"/>
      </c:lineChart>
      <c:catAx>
        <c:axId val="802365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360544"/>
        <c:crosses val="autoZero"/>
        <c:auto val="1"/>
        <c:lblAlgn val="ctr"/>
        <c:lblOffset val="100"/>
        <c:noMultiLvlLbl val="0"/>
      </c:catAx>
      <c:valAx>
        <c:axId val="80236054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365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Chemotherapy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'D&amp;T-Chemotherapy'!$I$3</c:f>
              <c:strCache>
                <c:ptCount val="1"/>
                <c:pt idx="0">
                  <c:v>Total Growth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'D&amp;T-Chemotherapy'!$O$5:$O$12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'D&amp;T-Chemotherapy'!$I$5:$I$12</c:f>
              <c:numCache>
                <c:formatCode>0.00%</c:formatCode>
                <c:ptCount val="8"/>
                <c:pt idx="0">
                  <c:v>0.20048445518850833</c:v>
                </c:pt>
                <c:pt idx="1">
                  <c:v>6.7589674218346607E-2</c:v>
                </c:pt>
                <c:pt idx="2">
                  <c:v>9.0917469059276446E-2</c:v>
                </c:pt>
                <c:pt idx="3">
                  <c:v>9.4274873326146924E-2</c:v>
                </c:pt>
                <c:pt idx="4">
                  <c:v>0.11883542346615572</c:v>
                </c:pt>
                <c:pt idx="5">
                  <c:v>0.12039319891493072</c:v>
                </c:pt>
                <c:pt idx="6">
                  <c:v>7.9765900306941084E-2</c:v>
                </c:pt>
                <c:pt idx="7">
                  <c:v>2.9067130809838693E-2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4-4303-9C57-B1404B61983C}"/>
            </c:ext>
          </c:extLst>
        </c:ser>
        <c:ser>
          <c:idx val="1"/>
          <c:order val="1"/>
          <c:tx>
            <c:strRef>
              <c:f>'D&amp;T-Chemotherapy'!$J$3</c:f>
              <c:strCache>
                <c:ptCount val="1"/>
                <c:pt idx="0">
                  <c:v>Laspeyres Volume Growth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'D&amp;T-Chemotherapy'!$O$5:$O$12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'D&amp;T-Chemotherapy'!$J$5:$J$12</c:f>
              <c:numCache>
                <c:formatCode>0.00%</c:formatCode>
                <c:ptCount val="8"/>
                <c:pt idx="0">
                  <c:v>9.7377751933699574E-2</c:v>
                </c:pt>
                <c:pt idx="1">
                  <c:v>0.12597392460148837</c:v>
                </c:pt>
                <c:pt idx="2">
                  <c:v>0.21700000399468333</c:v>
                </c:pt>
                <c:pt idx="3">
                  <c:v>4.11601669846271E-2</c:v>
                </c:pt>
                <c:pt idx="4">
                  <c:v>6.5451601470921883E-2</c:v>
                </c:pt>
                <c:pt idx="5">
                  <c:v>0.13846758864227571</c:v>
                </c:pt>
                <c:pt idx="6">
                  <c:v>3.3984416359916558E-2</c:v>
                </c:pt>
                <c:pt idx="7">
                  <c:v>7.0356620091357902E-2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4-4303-9C57-B1404B61983C}"/>
            </c:ext>
          </c:extLst>
        </c:ser>
        <c:ser>
          <c:idx val="2"/>
          <c:order val="2"/>
          <c:tx>
            <c:strRef>
              <c:f>'D&amp;T-Chemotherapy'!$K$3</c:f>
              <c:strCache>
                <c:ptCount val="1"/>
                <c:pt idx="0">
                  <c:v>Paasche Price Growth Rate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'D&amp;T-Chemotherapy'!$O$5:$O$12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'D&amp;T-Chemotherapy'!$K$5:$K$12</c:f>
              <c:numCache>
                <c:formatCode>0.00%</c:formatCode>
                <c:ptCount val="8"/>
                <c:pt idx="0">
                  <c:v>9.3957347935224256E-2</c:v>
                </c:pt>
                <c:pt idx="1">
                  <c:v>-5.1852222424960348E-2</c:v>
                </c:pt>
                <c:pt idx="2">
                  <c:v>-0.10360109656660099</c:v>
                </c:pt>
                <c:pt idx="3">
                  <c:v>5.1014923568723169E-2</c:v>
                </c:pt>
                <c:pt idx="4">
                  <c:v>5.0104408235469577E-2</c:v>
                </c:pt>
                <c:pt idx="5">
                  <c:v>-1.5876068767930684E-2</c:v>
                </c:pt>
                <c:pt idx="6">
                  <c:v>4.427676396535607E-2</c:v>
                </c:pt>
                <c:pt idx="7">
                  <c:v>-3.8575450935217415E-2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34-4303-9C57-B1404B619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263128"/>
        <c:axId val="802259520"/>
      </c:lineChart>
      <c:catAx>
        <c:axId val="802263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259520"/>
        <c:crosses val="autoZero"/>
        <c:auto val="1"/>
        <c:lblAlgn val="ctr"/>
        <c:lblOffset val="100"/>
        <c:noMultiLvlLbl val="0"/>
      </c:catAx>
      <c:valAx>
        <c:axId val="80225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263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Chemotherapy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'D&amp;T-Chemotherapy'!$L$3</c:f>
              <c:strCache>
                <c:ptCount val="1"/>
                <c:pt idx="0">
                  <c:v>Total Growth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'D&amp;T-Chemotherapy'!$B$4:$B$12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'D&amp;T-Chemotherapy'!$L$4:$L$12</c:f>
              <c:numCache>
                <c:formatCode>0.0</c:formatCode>
                <c:ptCount val="9"/>
                <c:pt idx="0">
                  <c:v>100</c:v>
                </c:pt>
                <c:pt idx="1">
                  <c:v>120.04844551885083</c:v>
                </c:pt>
                <c:pt idx="2">
                  <c:v>128.16248084188888</c:v>
                </c:pt>
                <c:pt idx="3">
                  <c:v>139.81468922839142</c:v>
                </c:pt>
                <c:pt idx="4">
                  <c:v>152.99570134453262</c:v>
                </c:pt>
                <c:pt idx="5">
                  <c:v>171.17701030231166</c:v>
                </c:pt>
                <c:pt idx="6">
                  <c:v>191.785558153301</c:v>
                </c:pt>
                <c:pt idx="7">
                  <c:v>207.08350586526825</c:v>
                </c:pt>
                <c:pt idx="8">
                  <c:v>213.10282921881401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2-4D6F-9F59-0B6FB081C31C}"/>
            </c:ext>
          </c:extLst>
        </c:ser>
        <c:ser>
          <c:idx val="1"/>
          <c:order val="1"/>
          <c:tx>
            <c:strRef>
              <c:f>'D&amp;T-Chemotherapy'!$M$3</c:f>
              <c:strCache>
                <c:ptCount val="1"/>
                <c:pt idx="0">
                  <c:v>Laspeyres Volume Growth 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'D&amp;T-Chemotherapy'!$B$4:$B$12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'D&amp;T-Chemotherapy'!$M$4:$M$12</c:f>
              <c:numCache>
                <c:formatCode>0.0</c:formatCode>
                <c:ptCount val="9"/>
                <c:pt idx="0">
                  <c:v>100</c:v>
                </c:pt>
                <c:pt idx="1">
                  <c:v>109.73777519336996</c:v>
                </c:pt>
                <c:pt idx="2">
                  <c:v>123.56187341151463</c:v>
                </c:pt>
                <c:pt idx="3">
                  <c:v>150.37480043540387</c:v>
                </c:pt>
                <c:pt idx="4">
                  <c:v>156.56425233160508</c:v>
                </c:pt>
                <c:pt idx="5">
                  <c:v>166.81163337980615</c:v>
                </c:pt>
                <c:pt idx="6">
                  <c:v>189.90963801138724</c:v>
                </c:pt>
                <c:pt idx="7">
                  <c:v>196.36360622032726</c:v>
                </c:pt>
                <c:pt idx="8">
                  <c:v>210.17908586293981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2-4D6F-9F59-0B6FB081C31C}"/>
            </c:ext>
          </c:extLst>
        </c:ser>
        <c:ser>
          <c:idx val="2"/>
          <c:order val="2"/>
          <c:tx>
            <c:strRef>
              <c:f>'D&amp;T-Chemotherapy'!$N$3</c:f>
              <c:strCache>
                <c:ptCount val="1"/>
                <c:pt idx="0">
                  <c:v>Paasche Price Growth Index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'D&amp;T-Chemotherapy'!$B$4:$B$12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'D&amp;T-Chemotherapy'!$N$4:$N$12</c:f>
              <c:numCache>
                <c:formatCode>0.0</c:formatCode>
                <c:ptCount val="9"/>
                <c:pt idx="0">
                  <c:v>100</c:v>
                </c:pt>
                <c:pt idx="1">
                  <c:v>109.39573479352242</c:v>
                </c:pt>
                <c:pt idx="2">
                  <c:v>103.72332282066672</c:v>
                </c:pt>
                <c:pt idx="3">
                  <c:v>92.977472836914103</c:v>
                </c:pt>
                <c:pt idx="4">
                  <c:v>97.720711507302312</c:v>
                </c:pt>
                <c:pt idx="5">
                  <c:v>102.61694992972474</c:v>
                </c:pt>
                <c:pt idx="6">
                  <c:v>100.98779617588514</c:v>
                </c:pt>
                <c:pt idx="7">
                  <c:v>105.45920899054629</c:v>
                </c:pt>
                <c:pt idx="8">
                  <c:v>101.39107244846463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02-4D6F-9F59-0B6FB081C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342504"/>
        <c:axId val="802343816"/>
      </c:lineChart>
      <c:catAx>
        <c:axId val="802342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343816"/>
        <c:crosses val="autoZero"/>
        <c:auto val="1"/>
        <c:lblAlgn val="ctr"/>
        <c:lblOffset val="100"/>
        <c:noMultiLvlLbl val="0"/>
      </c:catAx>
      <c:valAx>
        <c:axId val="802343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34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Total</a:t>
            </a:r>
            <a:r>
              <a:rPr lang="en-GB" baseline="0"/>
              <a:t> Growth: All settings (exc. Chemotherapy and High Cost Drugs)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'Summary Graphs'!$C$5</c:f>
              <c:strCache>
                <c:ptCount val="1"/>
                <c:pt idx="0">
                  <c:v>Inpatient   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'Summary Graphs'!$B$6:$B$14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Graphs'!$C$6:$C$14</c:f>
              <c:numCache>
                <c:formatCode>0.00</c:formatCode>
                <c:ptCount val="9"/>
                <c:pt idx="0">
                  <c:v>100</c:v>
                </c:pt>
                <c:pt idx="1">
                  <c:v>106.65542558951768</c:v>
                </c:pt>
                <c:pt idx="2">
                  <c:v>111.00795754860498</c:v>
                </c:pt>
                <c:pt idx="3">
                  <c:v>115.67372511853253</c:v>
                </c:pt>
                <c:pt idx="4">
                  <c:v>119.86861362539396</c:v>
                </c:pt>
                <c:pt idx="5">
                  <c:v>125.17974664586926</c:v>
                </c:pt>
                <c:pt idx="6">
                  <c:v>130.23946441089817</c:v>
                </c:pt>
                <c:pt idx="7">
                  <c:v>137.4429180759233</c:v>
                </c:pt>
                <c:pt idx="8">
                  <c:v>138.63584521355631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F-49C8-83CD-812976DC47D6}"/>
            </c:ext>
          </c:extLst>
        </c:ser>
        <c:ser>
          <c:idx val="1"/>
          <c:order val="1"/>
          <c:tx>
            <c:strRef>
              <c:f>'Summary Graphs'!$D$5</c:f>
              <c:strCache>
                <c:ptCount val="1"/>
                <c:pt idx="0">
                  <c:v>Outpatient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'Summary Graphs'!$B$6:$B$14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Graphs'!$D$6:$D$14</c:f>
              <c:numCache>
                <c:formatCode>0.00</c:formatCode>
                <c:ptCount val="9"/>
                <c:pt idx="0">
                  <c:v>100</c:v>
                </c:pt>
                <c:pt idx="1">
                  <c:v>110.70789880926253</c:v>
                </c:pt>
                <c:pt idx="2">
                  <c:v>116.58446987200026</c:v>
                </c:pt>
                <c:pt idx="3">
                  <c:v>121.33087496294644</c:v>
                </c:pt>
                <c:pt idx="4">
                  <c:v>126.3488593077266</c:v>
                </c:pt>
                <c:pt idx="5">
                  <c:v>137.12586048406459</c:v>
                </c:pt>
                <c:pt idx="6">
                  <c:v>145.11033248359755</c:v>
                </c:pt>
                <c:pt idx="7">
                  <c:v>151.12210990025807</c:v>
                </c:pt>
                <c:pt idx="8">
                  <c:v>157.18013113366916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F-49C8-83CD-812976DC47D6}"/>
            </c:ext>
          </c:extLst>
        </c:ser>
        <c:ser>
          <c:idx val="2"/>
          <c:order val="2"/>
          <c:tx>
            <c:strRef>
              <c:f>'Summary Graphs'!$M$5</c:f>
              <c:strCache>
                <c:ptCount val="1"/>
                <c:pt idx="0">
                  <c:v>Community Prescribing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'Summary Graphs'!$B$6:$B$14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Graphs'!$M$6:$M$14</c:f>
              <c:numCache>
                <c:formatCode>0.00</c:formatCode>
                <c:ptCount val="9"/>
                <c:pt idx="0">
                  <c:v>100</c:v>
                </c:pt>
                <c:pt idx="1">
                  <c:v>102.92680227111461</c:v>
                </c:pt>
                <c:pt idx="2">
                  <c:v>106.02262399755296</c:v>
                </c:pt>
                <c:pt idx="3">
                  <c:v>104.79569828430381</c:v>
                </c:pt>
                <c:pt idx="4">
                  <c:v>100.74868533147009</c:v>
                </c:pt>
                <c:pt idx="5">
                  <c:v>103.90275746295973</c:v>
                </c:pt>
                <c:pt idx="6">
                  <c:v>106.76279728280292</c:v>
                </c:pt>
                <c:pt idx="7">
                  <c:v>110.88982129037522</c:v>
                </c:pt>
                <c:pt idx="8">
                  <c:v>109.76149293047756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1F-49C8-83CD-812976DC47D6}"/>
            </c:ext>
          </c:extLst>
        </c:ser>
        <c:ser>
          <c:idx val="3"/>
          <c:order val="3"/>
          <c:tx>
            <c:strRef>
              <c:f>'Summary Graphs'!$N$5</c:f>
              <c:strCache>
                <c:ptCount val="1"/>
                <c:pt idx="0">
                  <c:v>Community Care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'Summary Graphs'!$B$6:$B$14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Graphs'!$N$6:$N$14</c:f>
              <c:numCache>
                <c:formatCode>0.00</c:formatCode>
                <c:ptCount val="9"/>
                <c:pt idx="0">
                  <c:v>100</c:v>
                </c:pt>
                <c:pt idx="1">
                  <c:v>106.84218198477242</c:v>
                </c:pt>
                <c:pt idx="2">
                  <c:v>107.3426227561655</c:v>
                </c:pt>
                <c:pt idx="3">
                  <c:v>100.06319864808953</c:v>
                </c:pt>
                <c:pt idx="4">
                  <c:v>104.90287596352087</c:v>
                </c:pt>
                <c:pt idx="5">
                  <c:v>123.27254287157599</c:v>
                </c:pt>
                <c:pt idx="6">
                  <c:v>128.03865454499137</c:v>
                </c:pt>
                <c:pt idx="7">
                  <c:v>131.03540162484953</c:v>
                </c:pt>
                <c:pt idx="8">
                  <c:v>135.04432999238375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1F-49C8-83CD-812976DC47D6}"/>
            </c:ext>
          </c:extLst>
        </c:ser>
        <c:ser>
          <c:idx val="4"/>
          <c:order val="4"/>
          <c:tx>
            <c:strRef>
              <c:f>'Summary Graphs'!$E$5</c:f>
              <c:strCache>
                <c:ptCount val="1"/>
                <c:pt idx="0">
                  <c:v>A&amp;E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'Summary Graphs'!$B$6:$B$14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Graphs'!$E$6:$E$14</c:f>
              <c:numCache>
                <c:formatCode>0.00</c:formatCode>
                <c:ptCount val="9"/>
                <c:pt idx="0">
                  <c:v>100</c:v>
                </c:pt>
                <c:pt idx="1">
                  <c:v>109.14632565040721</c:v>
                </c:pt>
                <c:pt idx="2">
                  <c:v>113.59770466485098</c:v>
                </c:pt>
                <c:pt idx="3">
                  <c:v>116.11582241585204</c:v>
                </c:pt>
                <c:pt idx="4">
                  <c:v>122.17671455817182</c:v>
                </c:pt>
                <c:pt idx="5">
                  <c:v>129.82406630823604</c:v>
                </c:pt>
                <c:pt idx="6">
                  <c:v>139.03417785604969</c:v>
                </c:pt>
                <c:pt idx="7">
                  <c:v>147.42439254847588</c:v>
                </c:pt>
                <c:pt idx="8">
                  <c:v>159.45557298394917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1F-49C8-83CD-812976DC47D6}"/>
            </c:ext>
          </c:extLst>
        </c:ser>
        <c:ser>
          <c:idx val="6"/>
          <c:order val="5"/>
          <c:tx>
            <c:strRef>
              <c:f>'Summary Graphs'!$H$5</c:f>
              <c:strCache>
                <c:ptCount val="1"/>
                <c:pt idx="0">
                  <c:v>Radiotherapy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'Summary Graphs'!$B$6:$B$14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Graphs'!$H$6:$H$14</c:f>
              <c:numCache>
                <c:formatCode>0.00</c:formatCode>
                <c:ptCount val="9"/>
                <c:pt idx="0">
                  <c:v>100</c:v>
                </c:pt>
                <c:pt idx="1">
                  <c:v>111.72199557607252</c:v>
                </c:pt>
                <c:pt idx="2">
                  <c:v>119.8543393594955</c:v>
                </c:pt>
                <c:pt idx="3">
                  <c:v>127.3975683147775</c:v>
                </c:pt>
                <c:pt idx="4">
                  <c:v>129.05712823574419</c:v>
                </c:pt>
                <c:pt idx="5">
                  <c:v>138.3011072441374</c:v>
                </c:pt>
                <c:pt idx="6">
                  <c:v>143.89827236218227</c:v>
                </c:pt>
                <c:pt idx="7">
                  <c:v>141.43520309835614</c:v>
                </c:pt>
                <c:pt idx="8">
                  <c:v>142.85380339465684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1F-49C8-83CD-812976DC47D6}"/>
            </c:ext>
          </c:extLst>
        </c:ser>
        <c:ser>
          <c:idx val="8"/>
          <c:order val="6"/>
          <c:tx>
            <c:strRef>
              <c:f>'Summary Graphs'!$F$5</c:f>
              <c:strCache>
                <c:ptCount val="1"/>
                <c:pt idx="0">
                  <c:v>Specialist Services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'Summary Graphs'!$B$6:$B$14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Graphs'!$F$6:$F$14</c:f>
              <c:numCache>
                <c:formatCode>0.00</c:formatCode>
                <c:ptCount val="9"/>
                <c:pt idx="0">
                  <c:v>100</c:v>
                </c:pt>
                <c:pt idx="1">
                  <c:v>107.6342076936118</c:v>
                </c:pt>
                <c:pt idx="2">
                  <c:v>110.53056828532611</c:v>
                </c:pt>
                <c:pt idx="3">
                  <c:v>110.65988925246344</c:v>
                </c:pt>
                <c:pt idx="4">
                  <c:v>114.19367559538675</c:v>
                </c:pt>
                <c:pt idx="5">
                  <c:v>118.21377912797635</c:v>
                </c:pt>
                <c:pt idx="6">
                  <c:v>126.86476812967442</c:v>
                </c:pt>
                <c:pt idx="7">
                  <c:v>132.72280318031392</c:v>
                </c:pt>
                <c:pt idx="8">
                  <c:v>134.83138832049298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A1F-49C8-83CD-812976DC47D6}"/>
            </c:ext>
          </c:extLst>
        </c:ser>
        <c:ser>
          <c:idx val="9"/>
          <c:order val="7"/>
          <c:tx>
            <c:strRef>
              <c:f>'Summary Graphs'!$J$5</c:f>
              <c:strCache>
                <c:ptCount val="1"/>
                <c:pt idx="0">
                  <c:v>Radiology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'Summary Graphs'!$B$6:$B$14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Graphs'!$J$6:$J$14</c:f>
              <c:numCache>
                <c:formatCode>0.00</c:formatCode>
                <c:ptCount val="9"/>
                <c:pt idx="0">
                  <c:v>100</c:v>
                </c:pt>
                <c:pt idx="1">
                  <c:v>108.02639906156728</c:v>
                </c:pt>
                <c:pt idx="2">
                  <c:v>102.5519241879164</c:v>
                </c:pt>
                <c:pt idx="3">
                  <c:v>101.75602668984887</c:v>
                </c:pt>
                <c:pt idx="4">
                  <c:v>107.22462545623254</c:v>
                </c:pt>
                <c:pt idx="5">
                  <c:v>112.93344340194152</c:v>
                </c:pt>
                <c:pt idx="6">
                  <c:v>117.86270843453835</c:v>
                </c:pt>
                <c:pt idx="7">
                  <c:v>130.88082267538741</c:v>
                </c:pt>
                <c:pt idx="8">
                  <c:v>134.14084737049021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A1F-49C8-83CD-812976DC47D6}"/>
            </c:ext>
          </c:extLst>
        </c:ser>
        <c:ser>
          <c:idx val="10"/>
          <c:order val="8"/>
          <c:tx>
            <c:strRef>
              <c:f>'Summary Graphs'!$K$5</c:f>
              <c:strCache>
                <c:ptCount val="1"/>
                <c:pt idx="0">
                  <c:v>Diagnostic Tests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'Summary Graphs'!$B$6:$B$14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Graphs'!$K$6:$K$14</c:f>
              <c:numCache>
                <c:formatCode>0.00</c:formatCode>
                <c:ptCount val="9"/>
                <c:pt idx="0">
                  <c:v>100</c:v>
                </c:pt>
                <c:pt idx="1">
                  <c:v>110.5303105908998</c:v>
                </c:pt>
                <c:pt idx="2">
                  <c:v>117.42590839363029</c:v>
                </c:pt>
                <c:pt idx="3">
                  <c:v>134.22284929409381</c:v>
                </c:pt>
                <c:pt idx="4">
                  <c:v>137.23490468986353</c:v>
                </c:pt>
                <c:pt idx="5">
                  <c:v>140.65899144529772</c:v>
                </c:pt>
                <c:pt idx="6">
                  <c:v>144.89233761898402</c:v>
                </c:pt>
                <c:pt idx="7">
                  <c:v>143.55815536306812</c:v>
                </c:pt>
                <c:pt idx="8">
                  <c:v>147.25745652939295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A1F-49C8-83CD-812976DC47D6}"/>
            </c:ext>
          </c:extLst>
        </c:ser>
        <c:ser>
          <c:idx val="11"/>
          <c:order val="9"/>
          <c:tx>
            <c:strRef>
              <c:f>'Summary Graphs'!$P$5</c:f>
              <c:strCache>
                <c:ptCount val="1"/>
                <c:pt idx="0">
                  <c:v>Rehabilitation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'Summary Graphs'!$B$6:$B$14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Graphs'!$P$6:$P$14</c:f>
              <c:numCache>
                <c:formatCode>0.00</c:formatCode>
                <c:ptCount val="9"/>
                <c:pt idx="0">
                  <c:v>100</c:v>
                </c:pt>
                <c:pt idx="1">
                  <c:v>105.44793400601016</c:v>
                </c:pt>
                <c:pt idx="2">
                  <c:v>108.80661460794099</c:v>
                </c:pt>
                <c:pt idx="3">
                  <c:v>92.809007269317775</c:v>
                </c:pt>
                <c:pt idx="4">
                  <c:v>94.157009475809431</c:v>
                </c:pt>
                <c:pt idx="5">
                  <c:v>102.88390036682549</c:v>
                </c:pt>
                <c:pt idx="6">
                  <c:v>109.88695822781904</c:v>
                </c:pt>
                <c:pt idx="7">
                  <c:v>114.00098343567834</c:v>
                </c:pt>
                <c:pt idx="8">
                  <c:v>110.43606231831214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A1F-49C8-83CD-812976DC47D6}"/>
            </c:ext>
          </c:extLst>
        </c:ser>
        <c:ser>
          <c:idx val="12"/>
          <c:order val="10"/>
          <c:tx>
            <c:strRef>
              <c:f>'Summary Graphs'!$L$5</c:f>
              <c:strCache>
                <c:ptCount val="1"/>
                <c:pt idx="0">
                  <c:v>Renal Dialysis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'Summary Graphs'!$B$6:$B$14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Graphs'!$L$6:$L$14</c:f>
              <c:numCache>
                <c:formatCode>0.00</c:formatCode>
                <c:ptCount val="9"/>
                <c:pt idx="0">
                  <c:v>100</c:v>
                </c:pt>
                <c:pt idx="1">
                  <c:v>106.95507308673669</c:v>
                </c:pt>
                <c:pt idx="2">
                  <c:v>108.07551800214188</c:v>
                </c:pt>
                <c:pt idx="3">
                  <c:v>109.49266557497404</c:v>
                </c:pt>
                <c:pt idx="4">
                  <c:v>107.96896831245738</c:v>
                </c:pt>
                <c:pt idx="5">
                  <c:v>109.06960461754971</c:v>
                </c:pt>
                <c:pt idx="6">
                  <c:v>109.16522587705138</c:v>
                </c:pt>
                <c:pt idx="7">
                  <c:v>113.68366365338714</c:v>
                </c:pt>
                <c:pt idx="8">
                  <c:v>116.08145234153019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A1F-49C8-83CD-812976DC47D6}"/>
            </c:ext>
          </c:extLst>
        </c:ser>
        <c:ser>
          <c:idx val="13"/>
          <c:order val="11"/>
          <c:tx>
            <c:strRef>
              <c:f>'Summary Graphs'!$Q$5</c:f>
              <c:strCache>
                <c:ptCount val="1"/>
                <c:pt idx="0">
                  <c:v>Other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'Summary Graphs'!$B$6:$B$14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Graphs'!$Q$6:$Q$14</c:f>
              <c:numCache>
                <c:formatCode>0.00</c:formatCode>
                <c:ptCount val="9"/>
                <c:pt idx="0">
                  <c:v>100</c:v>
                </c:pt>
                <c:pt idx="1">
                  <c:v>99.852699617783173</c:v>
                </c:pt>
                <c:pt idx="2">
                  <c:v>103.17811314004759</c:v>
                </c:pt>
                <c:pt idx="3">
                  <c:v>101.42954525477468</c:v>
                </c:pt>
                <c:pt idx="4">
                  <c:v>102.16286531103717</c:v>
                </c:pt>
                <c:pt idx="5">
                  <c:v>89.015730316732615</c:v>
                </c:pt>
                <c:pt idx="6">
                  <c:v>88.569637092913339</c:v>
                </c:pt>
                <c:pt idx="7">
                  <c:v>92.125569647117402</c:v>
                </c:pt>
                <c:pt idx="8">
                  <c:v>86.095687517747123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A1F-49C8-83CD-812976DC4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856888"/>
        <c:axId val="550846720"/>
      </c:lineChart>
      <c:catAx>
        <c:axId val="550856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846720"/>
        <c:crosses val="autoZero"/>
        <c:auto val="1"/>
        <c:lblAlgn val="ctr"/>
        <c:lblOffset val="100"/>
        <c:noMultiLvlLbl val="0"/>
      </c:catAx>
      <c:valAx>
        <c:axId val="55084672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856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Radiotherapy</a:t>
            </a:r>
          </a:p>
        </c:rich>
      </c:tx>
      <c:layout>
        <c:manualLayout>
          <c:xMode val="edge"/>
          <c:yMode val="edge"/>
          <c:x val="0.4094930008748907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'D&amp;T-Radiotherapy'!$I$3</c:f>
              <c:strCache>
                <c:ptCount val="1"/>
                <c:pt idx="0">
                  <c:v>Total Growth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'D&amp;T-Radiotherapy'!$O$5:$O$12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'D&amp;T-Radiotherapy'!$I$5:$I$12</c:f>
              <c:numCache>
                <c:formatCode>0.00%</c:formatCode>
                <c:ptCount val="8"/>
                <c:pt idx="0">
                  <c:v>0.11721995576072519</c:v>
                </c:pt>
                <c:pt idx="1">
                  <c:v>7.2790892621369174E-2</c:v>
                </c:pt>
                <c:pt idx="2">
                  <c:v>6.2936636216871289E-2</c:v>
                </c:pt>
                <c:pt idx="3">
                  <c:v>1.3026621645290781E-2</c:v>
                </c:pt>
                <c:pt idx="4">
                  <c:v>7.1627031646849915E-2</c:v>
                </c:pt>
                <c:pt idx="5">
                  <c:v>4.0470862667530305E-2</c:v>
                </c:pt>
                <c:pt idx="6">
                  <c:v>-1.7116739648039281E-2</c:v>
                </c:pt>
                <c:pt idx="7">
                  <c:v>1.0030036831171207E-2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9-44F1-9FDE-0CEA4F6CF775}"/>
            </c:ext>
          </c:extLst>
        </c:ser>
        <c:ser>
          <c:idx val="1"/>
          <c:order val="1"/>
          <c:tx>
            <c:strRef>
              <c:f>'D&amp;T-Radiotherapy'!$J$3</c:f>
              <c:strCache>
                <c:ptCount val="1"/>
                <c:pt idx="0">
                  <c:v>Laspeyres Volume Growth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'D&amp;T-Radiotherapy'!$O$5:$O$12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'D&amp;T-Radiotherapy'!$J$5:$J$12</c:f>
              <c:numCache>
                <c:formatCode>0.00%</c:formatCode>
                <c:ptCount val="8"/>
                <c:pt idx="0">
                  <c:v>0.1401496726741136</c:v>
                </c:pt>
                <c:pt idx="1">
                  <c:v>0.18465237538535861</c:v>
                </c:pt>
                <c:pt idx="2">
                  <c:v>0.15749178240380846</c:v>
                </c:pt>
                <c:pt idx="3">
                  <c:v>-1.3320462855272885E-2</c:v>
                </c:pt>
                <c:pt idx="4">
                  <c:v>3.1725049234177627E-2</c:v>
                </c:pt>
                <c:pt idx="5">
                  <c:v>0.11648753134897172</c:v>
                </c:pt>
                <c:pt idx="6">
                  <c:v>-4.947462935451119E-3</c:v>
                </c:pt>
                <c:pt idx="7">
                  <c:v>-2.6743244927890708E-2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9-44F1-9FDE-0CEA4F6CF775}"/>
            </c:ext>
          </c:extLst>
        </c:ser>
        <c:ser>
          <c:idx val="2"/>
          <c:order val="2"/>
          <c:tx>
            <c:strRef>
              <c:f>'D&amp;T-Radiotherapy'!$K$3</c:f>
              <c:strCache>
                <c:ptCount val="1"/>
                <c:pt idx="0">
                  <c:v>Paasche Price Growth Rate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'D&amp;T-Radiotherapy'!$O$5:$O$12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'D&amp;T-Radiotherapy'!$K$5:$K$12</c:f>
              <c:numCache>
                <c:formatCode>0.00%</c:formatCode>
                <c:ptCount val="8"/>
                <c:pt idx="0">
                  <c:v>-2.0111146337137287E-2</c:v>
                </c:pt>
                <c:pt idx="1">
                  <c:v>-9.4425575880521029E-2</c:v>
                </c:pt>
                <c:pt idx="2">
                  <c:v>-8.1689691127284636E-2</c:v>
                </c:pt>
                <c:pt idx="3">
                  <c:v>2.6702777861196347E-2</c:v>
                </c:pt>
                <c:pt idx="4">
                  <c:v>3.8675015637441801E-2</c:v>
                </c:pt>
                <c:pt idx="5">
                  <c:v>-6.8085550932750483E-2</c:v>
                </c:pt>
                <c:pt idx="6">
                  <c:v>-1.2229783111239567E-2</c:v>
                </c:pt>
                <c:pt idx="7">
                  <c:v>3.77837416153739E-2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09-44F1-9FDE-0CEA4F6CF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277960"/>
        <c:axId val="860274680"/>
      </c:lineChart>
      <c:catAx>
        <c:axId val="860277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0274680"/>
        <c:crosses val="autoZero"/>
        <c:auto val="1"/>
        <c:lblAlgn val="ctr"/>
        <c:lblOffset val="100"/>
        <c:noMultiLvlLbl val="0"/>
      </c:catAx>
      <c:valAx>
        <c:axId val="860274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0277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Radiotherapy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'D&amp;T-Radiotherapy'!$L$3</c:f>
              <c:strCache>
                <c:ptCount val="1"/>
                <c:pt idx="0">
                  <c:v>Total Growth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'D&amp;T-Radiotherapy'!$B$4:$B$12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'D&amp;T-Radiotherapy'!$L$4:$L$12</c:f>
              <c:numCache>
                <c:formatCode>0.0</c:formatCode>
                <c:ptCount val="9"/>
                <c:pt idx="0">
                  <c:v>100</c:v>
                </c:pt>
                <c:pt idx="1">
                  <c:v>111.72199557607252</c:v>
                </c:pt>
                <c:pt idx="2">
                  <c:v>119.8543393594955</c:v>
                </c:pt>
                <c:pt idx="3">
                  <c:v>127.3975683147775</c:v>
                </c:pt>
                <c:pt idx="4">
                  <c:v>129.05712823574419</c:v>
                </c:pt>
                <c:pt idx="5">
                  <c:v>138.3011072441374</c:v>
                </c:pt>
                <c:pt idx="6">
                  <c:v>143.89827236218227</c:v>
                </c:pt>
                <c:pt idx="7">
                  <c:v>141.43520309835614</c:v>
                </c:pt>
                <c:pt idx="8">
                  <c:v>142.85380339465684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E-4CE9-B49D-C112FB09ABA6}"/>
            </c:ext>
          </c:extLst>
        </c:ser>
        <c:ser>
          <c:idx val="1"/>
          <c:order val="1"/>
          <c:tx>
            <c:strRef>
              <c:f>'D&amp;T-Radiotherapy'!$M$3</c:f>
              <c:strCache>
                <c:ptCount val="1"/>
                <c:pt idx="0">
                  <c:v>Laspeyres Volume Growth 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'D&amp;T-Radiotherapy'!$B$4:$B$12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'D&amp;T-Radiotherapy'!$M$4:$M$12</c:f>
              <c:numCache>
                <c:formatCode>0.0</c:formatCode>
                <c:ptCount val="9"/>
                <c:pt idx="0">
                  <c:v>100</c:v>
                </c:pt>
                <c:pt idx="1">
                  <c:v>114.01496726741136</c:v>
                </c:pt>
                <c:pt idx="2">
                  <c:v>135.06810180282278</c:v>
                </c:pt>
                <c:pt idx="3">
                  <c:v>156.3402179016484</c:v>
                </c:pt>
                <c:pt idx="4">
                  <c:v>154.25769383630421</c:v>
                </c:pt>
                <c:pt idx="5">
                  <c:v>159.15152676801165</c:v>
                </c:pt>
                <c:pt idx="6">
                  <c:v>177.69069523163711</c:v>
                </c:pt>
                <c:pt idx="7">
                  <c:v>176.81157710300405</c:v>
                </c:pt>
                <c:pt idx="8">
                  <c:v>172.08306179045178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E-4CE9-B49D-C112FB09ABA6}"/>
            </c:ext>
          </c:extLst>
        </c:ser>
        <c:ser>
          <c:idx val="2"/>
          <c:order val="2"/>
          <c:tx>
            <c:strRef>
              <c:f>'D&amp;T-Radiotherapy'!$N$3</c:f>
              <c:strCache>
                <c:ptCount val="1"/>
                <c:pt idx="0">
                  <c:v>Paasche Price Growth Index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'D&amp;T-Radiotherapy'!$B$4:$B$12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'D&amp;T-Radiotherapy'!$N$4:$N$12</c:f>
              <c:numCache>
                <c:formatCode>0.0</c:formatCode>
                <c:ptCount val="9"/>
                <c:pt idx="0">
                  <c:v>100</c:v>
                </c:pt>
                <c:pt idx="1">
                  <c:v>97.988885366286269</c:v>
                </c:pt>
                <c:pt idx="2">
                  <c:v>88.736228435684325</c:v>
                </c:pt>
                <c:pt idx="3">
                  <c:v>81.487393342973107</c:v>
                </c:pt>
                <c:pt idx="4">
                  <c:v>83.663333105898445</c:v>
                </c:pt>
                <c:pt idx="5">
                  <c:v>86.899013822049568</c:v>
                </c:pt>
                <c:pt idx="6">
                  <c:v>80.982446590462629</c:v>
                </c:pt>
                <c:pt idx="7">
                  <c:v>79.992048832843736</c:v>
                </c:pt>
                <c:pt idx="8">
                  <c:v>83.014447737228281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BE-4CE9-B49D-C112FB09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380624"/>
        <c:axId val="860378000"/>
      </c:lineChart>
      <c:catAx>
        <c:axId val="86038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0378000"/>
        <c:crosses val="autoZero"/>
        <c:auto val="1"/>
        <c:lblAlgn val="ctr"/>
        <c:lblOffset val="100"/>
        <c:noMultiLvlLbl val="0"/>
      </c:catAx>
      <c:valAx>
        <c:axId val="86037800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0380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HIgh</a:t>
            </a:r>
            <a:r>
              <a:rPr lang="en-GB" baseline="0"/>
              <a:t> Cost Drugs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'D&amp;T-High Cost Drugs'!$I$3</c:f>
              <c:strCache>
                <c:ptCount val="1"/>
                <c:pt idx="0">
                  <c:v>Total Growth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'D&amp;T-High Cost Drugs'!$O$5:$O$12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'D&amp;T-High Cost Drugs'!$I$5:$I$12</c:f>
              <c:numCache>
                <c:formatCode>0.00%</c:formatCode>
                <c:ptCount val="8"/>
                <c:pt idx="0">
                  <c:v>0.45824218295545238</c:v>
                </c:pt>
                <c:pt idx="1">
                  <c:v>0.13813562669142687</c:v>
                </c:pt>
                <c:pt idx="2">
                  <c:v>0.17422515768916758</c:v>
                </c:pt>
                <c:pt idx="3">
                  <c:v>7.3200120628406529E-2</c:v>
                </c:pt>
                <c:pt idx="4">
                  <c:v>9.1951047677953257E-2</c:v>
                </c:pt>
                <c:pt idx="5">
                  <c:v>0.19938192047677483</c:v>
                </c:pt>
                <c:pt idx="6">
                  <c:v>0.14659058785472423</c:v>
                </c:pt>
                <c:pt idx="7">
                  <c:v>5.300379660947474E-2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7-4FBB-ABD1-1B1C416B33EE}"/>
            </c:ext>
          </c:extLst>
        </c:ser>
        <c:ser>
          <c:idx val="1"/>
          <c:order val="1"/>
          <c:tx>
            <c:strRef>
              <c:f>'D&amp;T-High Cost Drugs'!$J$3</c:f>
              <c:strCache>
                <c:ptCount val="1"/>
                <c:pt idx="0">
                  <c:v>Laspeyres Volume Growth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'D&amp;T-High Cost Drugs'!$O$5:$O$12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'D&amp;T-High Cost Drugs'!$J$5:$J$12</c:f>
              <c:numCache>
                <c:formatCode>0.00%</c:formatCode>
                <c:ptCount val="8"/>
                <c:pt idx="0">
                  <c:v>0.30104916366855305</c:v>
                </c:pt>
                <c:pt idx="1">
                  <c:v>0.25347535128150755</c:v>
                </c:pt>
                <c:pt idx="2">
                  <c:v>0.17535775689450728</c:v>
                </c:pt>
                <c:pt idx="3">
                  <c:v>0.16327031920821056</c:v>
                </c:pt>
                <c:pt idx="4">
                  <c:v>0.16086249612603387</c:v>
                </c:pt>
                <c:pt idx="5">
                  <c:v>0.20080990846861724</c:v>
                </c:pt>
                <c:pt idx="6">
                  <c:v>7.002647486707847E-2</c:v>
                </c:pt>
                <c:pt idx="7">
                  <c:v>0.11390821281890195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7-4FBB-ABD1-1B1C416B33EE}"/>
            </c:ext>
          </c:extLst>
        </c:ser>
        <c:ser>
          <c:idx val="2"/>
          <c:order val="2"/>
          <c:tx>
            <c:strRef>
              <c:f>'D&amp;T-High Cost Drugs'!$K$3</c:f>
              <c:strCache>
                <c:ptCount val="1"/>
                <c:pt idx="0">
                  <c:v>Paasche Price Growth Rate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'D&amp;T-High Cost Drugs'!$O$5:$O$12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'D&amp;T-High Cost Drugs'!$K$5:$K$12</c:f>
              <c:numCache>
                <c:formatCode>0.00%</c:formatCode>
                <c:ptCount val="8"/>
                <c:pt idx="0">
                  <c:v>0.12082019932564592</c:v>
                </c:pt>
                <c:pt idx="1">
                  <c:v>-9.2015949473726377E-2</c:v>
                </c:pt>
                <c:pt idx="2">
                  <c:v>-9.6362081987033665E-4</c:v>
                </c:pt>
                <c:pt idx="3">
                  <c:v>-7.7428433522752416E-2</c:v>
                </c:pt>
                <c:pt idx="4">
                  <c:v>-5.9362283369518876E-2</c:v>
                </c:pt>
                <c:pt idx="5">
                  <c:v>-1.1891873824253496E-3</c:v>
                </c:pt>
                <c:pt idx="6">
                  <c:v>7.1553475344763751E-2</c:v>
                </c:pt>
                <c:pt idx="7">
                  <c:v>-5.4676332850890685E-2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D7-4FBB-ABD1-1B1C416B3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279600"/>
        <c:axId val="860280256"/>
      </c:lineChart>
      <c:catAx>
        <c:axId val="86027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0280256"/>
        <c:crosses val="autoZero"/>
        <c:auto val="1"/>
        <c:lblAlgn val="ctr"/>
        <c:lblOffset val="100"/>
        <c:noMultiLvlLbl val="0"/>
      </c:catAx>
      <c:valAx>
        <c:axId val="86028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027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High</a:t>
            </a:r>
            <a:r>
              <a:rPr lang="en-GB" baseline="0"/>
              <a:t> Cost Drugs from 09/10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'D&amp;T-High Cost Drugs'!$I$36</c:f>
              <c:strCache>
                <c:ptCount val="1"/>
                <c:pt idx="0">
                  <c:v>Total Growth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'D&amp;T-High Cost Drugs'!$O$37:$O$43</c:f>
              <c:strCache>
                <c:ptCount val="7"/>
                <c:pt idx="0">
                  <c:v>09/10 - 10/11</c:v>
                </c:pt>
                <c:pt idx="1">
                  <c:v>10/11 - 11/12</c:v>
                </c:pt>
                <c:pt idx="2">
                  <c:v>11/12 - 12/13</c:v>
                </c:pt>
                <c:pt idx="3">
                  <c:v>12/13 - 13/14</c:v>
                </c:pt>
                <c:pt idx="4">
                  <c:v>13/14 - 14/15</c:v>
                </c:pt>
                <c:pt idx="5">
                  <c:v>14/15 -15/16</c:v>
                </c:pt>
                <c:pt idx="6">
                  <c:v>15/16 - 16/17</c:v>
                </c:pt>
              </c:strCache>
            </c:strRef>
          </c:cat>
          <c:val>
            <c:numRef>
              <c:f>'D&amp;T-High Cost Drugs'!$I$37:$I$43</c:f>
              <c:numCache>
                <c:formatCode>0.00%</c:formatCode>
                <c:ptCount val="7"/>
                <c:pt idx="0">
                  <c:v>0.13813562669142687</c:v>
                </c:pt>
                <c:pt idx="1">
                  <c:v>0.17422515768916758</c:v>
                </c:pt>
                <c:pt idx="2">
                  <c:v>7.3200120628406529E-2</c:v>
                </c:pt>
                <c:pt idx="3">
                  <c:v>9.1951047677953257E-2</c:v>
                </c:pt>
                <c:pt idx="4">
                  <c:v>0.19938192047677483</c:v>
                </c:pt>
                <c:pt idx="5">
                  <c:v>0.14659058785472423</c:v>
                </c:pt>
                <c:pt idx="6">
                  <c:v>5.300379660947474E-2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1-4CEF-9569-21041E51A318}"/>
            </c:ext>
          </c:extLst>
        </c:ser>
        <c:ser>
          <c:idx val="1"/>
          <c:order val="1"/>
          <c:tx>
            <c:strRef>
              <c:f>'D&amp;T-High Cost Drugs'!$J$36</c:f>
              <c:strCache>
                <c:ptCount val="1"/>
                <c:pt idx="0">
                  <c:v>Laspeyres Volume Growth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'D&amp;T-High Cost Drugs'!$O$37:$O$43</c:f>
              <c:strCache>
                <c:ptCount val="7"/>
                <c:pt idx="0">
                  <c:v>09/10 - 10/11</c:v>
                </c:pt>
                <c:pt idx="1">
                  <c:v>10/11 - 11/12</c:v>
                </c:pt>
                <c:pt idx="2">
                  <c:v>11/12 - 12/13</c:v>
                </c:pt>
                <c:pt idx="3">
                  <c:v>12/13 - 13/14</c:v>
                </c:pt>
                <c:pt idx="4">
                  <c:v>13/14 - 14/15</c:v>
                </c:pt>
                <c:pt idx="5">
                  <c:v>14/15 -15/16</c:v>
                </c:pt>
                <c:pt idx="6">
                  <c:v>15/16 - 16/17</c:v>
                </c:pt>
              </c:strCache>
            </c:strRef>
          </c:cat>
          <c:val>
            <c:numRef>
              <c:f>'D&amp;T-High Cost Drugs'!$J$37:$J$43</c:f>
              <c:numCache>
                <c:formatCode>0.00%</c:formatCode>
                <c:ptCount val="7"/>
                <c:pt idx="0">
                  <c:v>0.25347535128150755</c:v>
                </c:pt>
                <c:pt idx="1">
                  <c:v>0.17535775689450728</c:v>
                </c:pt>
                <c:pt idx="2">
                  <c:v>0.16327031920821056</c:v>
                </c:pt>
                <c:pt idx="3">
                  <c:v>0.16086249612603387</c:v>
                </c:pt>
                <c:pt idx="4">
                  <c:v>0.20080990846861724</c:v>
                </c:pt>
                <c:pt idx="5">
                  <c:v>7.002647486707847E-2</c:v>
                </c:pt>
                <c:pt idx="6">
                  <c:v>0.11390821281890195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1-4CEF-9569-21041E51A318}"/>
            </c:ext>
          </c:extLst>
        </c:ser>
        <c:ser>
          <c:idx val="2"/>
          <c:order val="2"/>
          <c:tx>
            <c:strRef>
              <c:f>'D&amp;T-High Cost Drugs'!$K$36</c:f>
              <c:strCache>
                <c:ptCount val="1"/>
                <c:pt idx="0">
                  <c:v>Paasche Price Growth Rate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'D&amp;T-High Cost Drugs'!$O$37:$O$43</c:f>
              <c:strCache>
                <c:ptCount val="7"/>
                <c:pt idx="0">
                  <c:v>09/10 - 10/11</c:v>
                </c:pt>
                <c:pt idx="1">
                  <c:v>10/11 - 11/12</c:v>
                </c:pt>
                <c:pt idx="2">
                  <c:v>11/12 - 12/13</c:v>
                </c:pt>
                <c:pt idx="3">
                  <c:v>12/13 - 13/14</c:v>
                </c:pt>
                <c:pt idx="4">
                  <c:v>13/14 - 14/15</c:v>
                </c:pt>
                <c:pt idx="5">
                  <c:v>14/15 -15/16</c:v>
                </c:pt>
                <c:pt idx="6">
                  <c:v>15/16 - 16/17</c:v>
                </c:pt>
              </c:strCache>
            </c:strRef>
          </c:cat>
          <c:val>
            <c:numRef>
              <c:f>'D&amp;T-High Cost Drugs'!$K$37:$K$43</c:f>
              <c:numCache>
                <c:formatCode>0.00%</c:formatCode>
                <c:ptCount val="7"/>
                <c:pt idx="0">
                  <c:v>-9.2015949473726377E-2</c:v>
                </c:pt>
                <c:pt idx="1">
                  <c:v>-9.6362081987033665E-4</c:v>
                </c:pt>
                <c:pt idx="2">
                  <c:v>-7.7428433522752416E-2</c:v>
                </c:pt>
                <c:pt idx="3">
                  <c:v>-5.9362283369518876E-2</c:v>
                </c:pt>
                <c:pt idx="4">
                  <c:v>-1.1891873824253496E-3</c:v>
                </c:pt>
                <c:pt idx="5">
                  <c:v>7.1553475344763751E-2</c:v>
                </c:pt>
                <c:pt idx="6">
                  <c:v>-5.4676332850890685E-2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81-4CEF-9569-21041E51A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329712"/>
        <c:axId val="802330040"/>
      </c:lineChart>
      <c:catAx>
        <c:axId val="802329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330040"/>
        <c:crosses val="autoZero"/>
        <c:auto val="1"/>
        <c:lblAlgn val="ctr"/>
        <c:lblOffset val="100"/>
        <c:noMultiLvlLbl val="0"/>
      </c:catAx>
      <c:valAx>
        <c:axId val="802330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329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High</a:t>
            </a:r>
            <a:r>
              <a:rPr lang="en-GB" baseline="0"/>
              <a:t> Cost Drugs from 09/10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'D&amp;T-High Cost Drugs'!$L$36</c:f>
              <c:strCache>
                <c:ptCount val="1"/>
                <c:pt idx="0">
                  <c:v>Total Growth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'D&amp;T-High Cost Drugs'!$B$37:$B$43</c:f>
              <c:strCache>
                <c:ptCount val="7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</c:strCache>
            </c:strRef>
          </c:cat>
          <c:val>
            <c:numRef>
              <c:f>'D&amp;T-High Cost Drugs'!$L$37:$L$43</c:f>
              <c:numCache>
                <c:formatCode>0.0</c:formatCode>
                <c:ptCount val="7"/>
                <c:pt idx="0">
                  <c:v>100</c:v>
                </c:pt>
                <c:pt idx="1">
                  <c:v>117.42251576891675</c:v>
                </c:pt>
                <c:pt idx="2">
                  <c:v>126.01785808769243</c:v>
                </c:pt>
                <c:pt idx="3">
                  <c:v>137.60533216498737</c:v>
                </c:pt>
                <c:pt idx="4">
                  <c:v>165.04134755988707</c:v>
                </c:pt>
                <c:pt idx="5">
                  <c:v>189.23485571902677</c:v>
                </c:pt>
                <c:pt idx="6">
                  <c:v>199.26502152298136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A-4C98-96EC-CC21ACB535CF}"/>
            </c:ext>
          </c:extLst>
        </c:ser>
        <c:ser>
          <c:idx val="1"/>
          <c:order val="1"/>
          <c:tx>
            <c:strRef>
              <c:f>'D&amp;T-High Cost Drugs'!$M$36</c:f>
              <c:strCache>
                <c:ptCount val="1"/>
                <c:pt idx="0">
                  <c:v>Laspeyres Volume Growth 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'D&amp;T-High Cost Drugs'!$B$37:$B$43</c:f>
              <c:strCache>
                <c:ptCount val="7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</c:strCache>
            </c:strRef>
          </c:cat>
          <c:val>
            <c:numRef>
              <c:f>'D&amp;T-High Cost Drugs'!$M$37:$M$43</c:f>
              <c:numCache>
                <c:formatCode>0.0</c:formatCode>
                <c:ptCount val="7"/>
                <c:pt idx="0">
                  <c:v>100</c:v>
                </c:pt>
                <c:pt idx="1">
                  <c:v>117.53577568945073</c:v>
                </c:pt>
                <c:pt idx="2">
                  <c:v>136.72587930465198</c:v>
                </c:pt>
                <c:pt idx="3">
                  <c:v>158.71994553462514</c:v>
                </c:pt>
                <c:pt idx="4">
                  <c:v>190.59248326957712</c:v>
                </c:pt>
                <c:pt idx="5">
                  <c:v>203.93900300910823</c:v>
                </c:pt>
                <c:pt idx="6">
                  <c:v>227.16933036594443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A-4C98-96EC-CC21ACB535CF}"/>
            </c:ext>
          </c:extLst>
        </c:ser>
        <c:ser>
          <c:idx val="2"/>
          <c:order val="2"/>
          <c:tx>
            <c:strRef>
              <c:f>'D&amp;T-High Cost Drugs'!$N$36</c:f>
              <c:strCache>
                <c:ptCount val="1"/>
                <c:pt idx="0">
                  <c:v>Paasche Price Growth Index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'D&amp;T-High Cost Drugs'!$B$37:$B$43</c:f>
              <c:strCache>
                <c:ptCount val="7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</c:strCache>
            </c:strRef>
          </c:cat>
          <c:val>
            <c:numRef>
              <c:f>'D&amp;T-High Cost Drugs'!$N$37:$N$43</c:f>
              <c:numCache>
                <c:formatCode>0.0</c:formatCode>
                <c:ptCount val="7"/>
                <c:pt idx="0">
                  <c:v>100</c:v>
                </c:pt>
                <c:pt idx="1">
                  <c:v>99.903637918012961</c:v>
                </c:pt>
                <c:pt idx="2">
                  <c:v>92.168255730796972</c:v>
                </c:pt>
                <c:pt idx="3">
                  <c:v>86.696937616431114</c:v>
                </c:pt>
                <c:pt idx="4">
                  <c:v>86.593838712122732</c:v>
                </c:pt>
                <c:pt idx="5">
                  <c:v>92.78992881541906</c:v>
                </c:pt>
                <c:pt idx="6">
                  <c:v>87.716515782296753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AA-4C98-96EC-CC21ACB53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262144"/>
        <c:axId val="802264768"/>
      </c:lineChart>
      <c:catAx>
        <c:axId val="80226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264768"/>
        <c:crosses val="autoZero"/>
        <c:auto val="1"/>
        <c:lblAlgn val="ctr"/>
        <c:lblOffset val="100"/>
        <c:noMultiLvlLbl val="0"/>
      </c:catAx>
      <c:valAx>
        <c:axId val="80226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262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High</a:t>
            </a:r>
            <a:r>
              <a:rPr lang="en-GB" baseline="0"/>
              <a:t> Cost Drugs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'D&amp;T-High Cost Drugs'!$L$3</c:f>
              <c:strCache>
                <c:ptCount val="1"/>
                <c:pt idx="0">
                  <c:v>Total Growth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'D&amp;T-High Cost Drugs'!$B$4:$B$12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'D&amp;T-High Cost Drugs'!$L$4:$L$12</c:f>
              <c:numCache>
                <c:formatCode>0.0</c:formatCode>
                <c:ptCount val="9"/>
                <c:pt idx="0">
                  <c:v>100</c:v>
                </c:pt>
                <c:pt idx="1">
                  <c:v>145.82421829554522</c:v>
                </c:pt>
                <c:pt idx="2">
                  <c:v>165.96773807658781</c:v>
                </c:pt>
                <c:pt idx="3">
                  <c:v>194.88349341429577</c:v>
                </c:pt>
                <c:pt idx="4">
                  <c:v>209.1489886407075</c:v>
                </c:pt>
                <c:pt idx="5">
                  <c:v>228.38045726700489</c:v>
                </c:pt>
                <c:pt idx="6">
                  <c:v>273.91539143626431</c:v>
                </c:pt>
                <c:pt idx="7">
                  <c:v>314.06880968936321</c:v>
                </c:pt>
                <c:pt idx="8">
                  <c:v>330.71564899951807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D-481B-A32E-11C8ABB62FA9}"/>
            </c:ext>
          </c:extLst>
        </c:ser>
        <c:ser>
          <c:idx val="1"/>
          <c:order val="1"/>
          <c:tx>
            <c:strRef>
              <c:f>'D&amp;T-High Cost Drugs'!$M$3</c:f>
              <c:strCache>
                <c:ptCount val="1"/>
                <c:pt idx="0">
                  <c:v>Laspeyres Volume Growth 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'D&amp;T-High Cost Drugs'!$B$4:$B$12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'D&amp;T-High Cost Drugs'!$M$4:$M$12</c:f>
              <c:numCache>
                <c:formatCode>0.0</c:formatCode>
                <c:ptCount val="9"/>
                <c:pt idx="0">
                  <c:v>100</c:v>
                </c:pt>
                <c:pt idx="1">
                  <c:v>130.10491636685532</c:v>
                </c:pt>
                <c:pt idx="2">
                  <c:v>163.08330574639513</c:v>
                </c:pt>
                <c:pt idx="3">
                  <c:v>191.68122842902409</c:v>
                </c:pt>
                <c:pt idx="4">
                  <c:v>222.97708378085278</c:v>
                </c:pt>
                <c:pt idx="5">
                  <c:v>258.84573405674456</c:v>
                </c:pt>
                <c:pt idx="6">
                  <c:v>310.8245222201715</c:v>
                </c:pt>
                <c:pt idx="7">
                  <c:v>332.590467813494</c:v>
                </c:pt>
                <c:pt idx="8" formatCode="0.00">
                  <c:v>370.47525360273164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D-481B-A32E-11C8ABB62FA9}"/>
            </c:ext>
          </c:extLst>
        </c:ser>
        <c:ser>
          <c:idx val="2"/>
          <c:order val="2"/>
          <c:tx>
            <c:strRef>
              <c:f>'D&amp;T-High Cost Drugs'!$N$3</c:f>
              <c:strCache>
                <c:ptCount val="1"/>
                <c:pt idx="0">
                  <c:v>Paasche Price Growth Index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'D&amp;T-High Cost Drugs'!$B$4:$B$12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'D&amp;T-High Cost Drugs'!$N$4:$N$12</c:f>
              <c:numCache>
                <c:formatCode>0.0</c:formatCode>
                <c:ptCount val="9"/>
                <c:pt idx="0">
                  <c:v>100</c:v>
                </c:pt>
                <c:pt idx="1">
                  <c:v>112.08201993256459</c:v>
                </c:pt>
                <c:pt idx="2">
                  <c:v>101.76868644953653</c:v>
                </c:pt>
                <c:pt idx="3">
                  <c:v>101.67062002446291</c:v>
                </c:pt>
                <c:pt idx="4">
                  <c:v>93.798423180681766</c:v>
                </c:pt>
                <c:pt idx="5">
                  <c:v>88.230334604216083</c:v>
                </c:pt>
                <c:pt idx="6">
                  <c:v>88.125412203557588</c:v>
                </c:pt>
                <c:pt idx="7">
                  <c:v>94.431091712911993</c:v>
                </c:pt>
                <c:pt idx="8">
                  <c:v>89.267945910943837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ED-481B-A32E-11C8ABB62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313712"/>
        <c:axId val="860316992"/>
      </c:lineChart>
      <c:catAx>
        <c:axId val="86031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0316992"/>
        <c:crosses val="autoZero"/>
        <c:auto val="1"/>
        <c:lblAlgn val="ctr"/>
        <c:lblOffset val="100"/>
        <c:noMultiLvlLbl val="0"/>
      </c:catAx>
      <c:valAx>
        <c:axId val="86031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031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Radiology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'D&amp;T-Radiology'!$I$3</c:f>
              <c:strCache>
                <c:ptCount val="1"/>
                <c:pt idx="0">
                  <c:v>Total Growth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'D&amp;T-Radiology'!$O$5:$O$12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'D&amp;T-Radiology'!$I$5:$I$12</c:f>
              <c:numCache>
                <c:formatCode>0.0%</c:formatCode>
                <c:ptCount val="8"/>
                <c:pt idx="0">
                  <c:v>8.0263990615672798E-2</c:v>
                </c:pt>
                <c:pt idx="1">
                  <c:v>-5.0677194845037965E-2</c:v>
                </c:pt>
                <c:pt idx="2">
                  <c:v>-7.7609221315938504E-3</c:v>
                </c:pt>
                <c:pt idx="3">
                  <c:v>5.3742259247719026E-2</c:v>
                </c:pt>
                <c:pt idx="4">
                  <c:v>5.3241668333355197E-2</c:v>
                </c:pt>
                <c:pt idx="5">
                  <c:v>4.3647522683365692E-2</c:v>
                </c:pt>
                <c:pt idx="6">
                  <c:v>0.11045151103140816</c:v>
                </c:pt>
                <c:pt idx="7">
                  <c:v>2.4908345076561478E-2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8-4A13-BBE6-DD972DF281CB}"/>
            </c:ext>
          </c:extLst>
        </c:ser>
        <c:ser>
          <c:idx val="1"/>
          <c:order val="1"/>
          <c:tx>
            <c:strRef>
              <c:f>'D&amp;T-Radiology'!$J$3</c:f>
              <c:strCache>
                <c:ptCount val="1"/>
                <c:pt idx="0">
                  <c:v>Laspeyres Volume Growth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'D&amp;T-Radiology'!$O$5:$O$12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'D&amp;T-Radiology'!$J$5:$J$12</c:f>
              <c:numCache>
                <c:formatCode>0.0%</c:formatCode>
                <c:ptCount val="8"/>
                <c:pt idx="0">
                  <c:v>6.2445409901924265E-2</c:v>
                </c:pt>
                <c:pt idx="1">
                  <c:v>6.3892883992751059E-3</c:v>
                </c:pt>
                <c:pt idx="2">
                  <c:v>-6.5044722106191166E-3</c:v>
                </c:pt>
                <c:pt idx="3">
                  <c:v>2.2058337254043714E-2</c:v>
                </c:pt>
                <c:pt idx="4">
                  <c:v>7.4995040443535554E-2</c:v>
                </c:pt>
                <c:pt idx="5">
                  <c:v>2.6201911541444245E-2</c:v>
                </c:pt>
                <c:pt idx="6">
                  <c:v>9.3332754640141236E-2</c:v>
                </c:pt>
                <c:pt idx="7">
                  <c:v>6.7772578498654479E-2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8-4A13-BBE6-DD972DF281CB}"/>
            </c:ext>
          </c:extLst>
        </c:ser>
        <c:ser>
          <c:idx val="2"/>
          <c:order val="2"/>
          <c:tx>
            <c:strRef>
              <c:f>'D&amp;T-Radiology'!$K$3</c:f>
              <c:strCache>
                <c:ptCount val="1"/>
                <c:pt idx="0">
                  <c:v>Paasche Price Growth Rate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'D&amp;T-Radiology'!$O$5:$O$12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'D&amp;T-Radiology'!$K$5:$K$12</c:f>
              <c:numCache>
                <c:formatCode>0.0%</c:formatCode>
                <c:ptCount val="8"/>
                <c:pt idx="0">
                  <c:v>1.6771290597785482E-2</c:v>
                </c:pt>
                <c:pt idx="1">
                  <c:v>-5.670418386018472E-2</c:v>
                </c:pt>
                <c:pt idx="2">
                  <c:v>-1.2646759706814725E-3</c:v>
                </c:pt>
                <c:pt idx="3">
                  <c:v>3.1000111088375082E-2</c:v>
                </c:pt>
                <c:pt idx="4">
                  <c:v>-2.0235788344851291E-2</c:v>
                </c:pt>
                <c:pt idx="5">
                  <c:v>1.7000174084373709E-2</c:v>
                </c:pt>
                <c:pt idx="6">
                  <c:v>1.5657407425703207E-2</c:v>
                </c:pt>
                <c:pt idx="7">
                  <c:v>-4.014359825793834E-2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B8-4A13-BBE6-DD972DF28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393016"/>
        <c:axId val="802392360"/>
      </c:lineChart>
      <c:catAx>
        <c:axId val="802393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392360"/>
        <c:crosses val="autoZero"/>
        <c:auto val="1"/>
        <c:lblAlgn val="ctr"/>
        <c:lblOffset val="100"/>
        <c:noMultiLvlLbl val="0"/>
      </c:catAx>
      <c:valAx>
        <c:axId val="802392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393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Radiology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'D&amp;T-Radiology'!$L$3</c:f>
              <c:strCache>
                <c:ptCount val="1"/>
                <c:pt idx="0">
                  <c:v>Total Growth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'D&amp;T-Radiology'!$B$4:$B$12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'D&amp;T-Radiology'!$L$4:$L$12</c:f>
              <c:numCache>
                <c:formatCode>0.0</c:formatCode>
                <c:ptCount val="9"/>
                <c:pt idx="0">
                  <c:v>100</c:v>
                </c:pt>
                <c:pt idx="1">
                  <c:v>108.02639906156728</c:v>
                </c:pt>
                <c:pt idx="2">
                  <c:v>102.5519241879164</c:v>
                </c:pt>
                <c:pt idx="3">
                  <c:v>101.75602668984887</c:v>
                </c:pt>
                <c:pt idx="4">
                  <c:v>107.22462545623254</c:v>
                </c:pt>
                <c:pt idx="5">
                  <c:v>112.93344340194152</c:v>
                </c:pt>
                <c:pt idx="6">
                  <c:v>117.86270843453835</c:v>
                </c:pt>
                <c:pt idx="7">
                  <c:v>130.88082267538741</c:v>
                </c:pt>
                <c:pt idx="8">
                  <c:v>134.14084737049021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9-4F17-9707-624E7ECA6363}"/>
            </c:ext>
          </c:extLst>
        </c:ser>
        <c:ser>
          <c:idx val="1"/>
          <c:order val="1"/>
          <c:tx>
            <c:strRef>
              <c:f>'D&amp;T-Radiology'!$M$3</c:f>
              <c:strCache>
                <c:ptCount val="1"/>
                <c:pt idx="0">
                  <c:v>Laspeyres Volume Growth 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'D&amp;T-Radiology'!$B$4:$B$12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'D&amp;T-Radiology'!$M$4:$M$12</c:f>
              <c:numCache>
                <c:formatCode>0.0</c:formatCode>
                <c:ptCount val="9"/>
                <c:pt idx="0">
                  <c:v>100</c:v>
                </c:pt>
                <c:pt idx="1">
                  <c:v>106.24454099019243</c:v>
                </c:pt>
                <c:pt idx="2">
                  <c:v>106.92336800342738</c:v>
                </c:pt>
                <c:pt idx="3">
                  <c:v>106.2278879275833</c:v>
                </c:pt>
                <c:pt idx="4">
                  <c:v>108.57109850527469</c:v>
                </c:pt>
                <c:pt idx="5">
                  <c:v>116.71339242867685</c:v>
                </c:pt>
                <c:pt idx="6">
                  <c:v>119.77150641279492</c:v>
                </c:pt>
                <c:pt idx="7">
                  <c:v>130.95011103370041</c:v>
                </c:pt>
                <c:pt idx="8">
                  <c:v>139.82493771313938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9-4F17-9707-624E7ECA6363}"/>
            </c:ext>
          </c:extLst>
        </c:ser>
        <c:ser>
          <c:idx val="2"/>
          <c:order val="2"/>
          <c:tx>
            <c:strRef>
              <c:f>'D&amp;T-Radiology'!$N$3</c:f>
              <c:strCache>
                <c:ptCount val="1"/>
                <c:pt idx="0">
                  <c:v>Paasche Price Growth Index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'D&amp;T-Radiology'!$B$4:$B$12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'D&amp;T-Radiology'!$N$4:$N$12</c:f>
              <c:numCache>
                <c:formatCode>0.0</c:formatCode>
                <c:ptCount val="9"/>
                <c:pt idx="0">
                  <c:v>100</c:v>
                </c:pt>
                <c:pt idx="1">
                  <c:v>101.67712905977855</c:v>
                </c:pt>
                <c:pt idx="2">
                  <c:v>95.911610439197133</c:v>
                </c:pt>
                <c:pt idx="3">
                  <c:v>95.790313330165318</c:v>
                </c:pt>
                <c:pt idx="4">
                  <c:v>98.7598236845907</c:v>
                </c:pt>
                <c:pt idx="5">
                  <c:v>96.761340795534494</c:v>
                </c:pt>
                <c:pt idx="6">
                  <c:v>98.406300433695989</c:v>
                </c:pt>
                <c:pt idx="7">
                  <c:v>99.947087972842525</c:v>
                </c:pt>
                <c:pt idx="8">
                  <c:v>95.934852226209912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9-4F17-9707-624E7ECA6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411384"/>
        <c:axId val="802404496"/>
      </c:lineChart>
      <c:catAx>
        <c:axId val="802411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404496"/>
        <c:crosses val="autoZero"/>
        <c:auto val="1"/>
        <c:lblAlgn val="ctr"/>
        <c:lblOffset val="100"/>
        <c:noMultiLvlLbl val="0"/>
      </c:catAx>
      <c:valAx>
        <c:axId val="802404496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41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Diagnostic</a:t>
            </a:r>
            <a:r>
              <a:rPr lang="en-GB" baseline="0"/>
              <a:t> Tests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41447944006999"/>
          <c:y val="0.16245370370370371"/>
          <c:w val="0.84569663167104114"/>
          <c:h val="0.60027668416447943"/>
        </c:manualLayout>
      </c:layout>
      <c:lineChart>
        <c:grouping val="standard"/>
        <c:varyColors val="0"/>
        <c:ser>
          <c:idx val="0"/>
          <c:order val="0"/>
          <c:tx>
            <c:strRef>
              <c:f>'D&amp;T-Diagnostic Test'!$I$3</c:f>
              <c:strCache>
                <c:ptCount val="1"/>
                <c:pt idx="0">
                  <c:v>Total Growth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'D&amp;T-Diagnostic Test'!$O$5:$O$12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'D&amp;T-Diagnostic Test'!$I$5:$I$12</c:f>
              <c:numCache>
                <c:formatCode>0.0%</c:formatCode>
                <c:ptCount val="8"/>
                <c:pt idx="0">
                  <c:v>0.10530310590899794</c:v>
                </c:pt>
                <c:pt idx="1">
                  <c:v>6.2386487162356952E-2</c:v>
                </c:pt>
                <c:pt idx="2">
                  <c:v>0.14304288661883291</c:v>
                </c:pt>
                <c:pt idx="3">
                  <c:v>2.2440705227245283E-2</c:v>
                </c:pt>
                <c:pt idx="4">
                  <c:v>2.4950552945493421E-2</c:v>
                </c:pt>
                <c:pt idx="5">
                  <c:v>3.0096520173988672E-2</c:v>
                </c:pt>
                <c:pt idx="6">
                  <c:v>-9.2080939395451367E-3</c:v>
                </c:pt>
                <c:pt idx="7">
                  <c:v>2.5768659098252211E-2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4-4B25-904C-CE661AF9E75B}"/>
            </c:ext>
          </c:extLst>
        </c:ser>
        <c:ser>
          <c:idx val="1"/>
          <c:order val="1"/>
          <c:tx>
            <c:strRef>
              <c:f>'D&amp;T-Diagnostic Test'!$J$3</c:f>
              <c:strCache>
                <c:ptCount val="1"/>
                <c:pt idx="0">
                  <c:v>Laspeyres Volume Growth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'D&amp;T-Diagnostic Test'!$O$5:$O$12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'D&amp;T-Diagnostic Test'!$J$5:$J$12</c:f>
              <c:numCache>
                <c:formatCode>0.0%</c:formatCode>
                <c:ptCount val="8"/>
                <c:pt idx="0">
                  <c:v>5.8175253222893408E-2</c:v>
                </c:pt>
                <c:pt idx="1">
                  <c:v>5.9852124697042486E-2</c:v>
                </c:pt>
                <c:pt idx="2">
                  <c:v>0.17629831042827493</c:v>
                </c:pt>
                <c:pt idx="3">
                  <c:v>1.3589862854969326E-2</c:v>
                </c:pt>
                <c:pt idx="4">
                  <c:v>0.155308966165014</c:v>
                </c:pt>
                <c:pt idx="5">
                  <c:v>-2.669173625709953E-3</c:v>
                </c:pt>
                <c:pt idx="6">
                  <c:v>-1.0354188419628652E-2</c:v>
                </c:pt>
                <c:pt idx="7">
                  <c:v>4.2473994280818106E-2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4-4B25-904C-CE661AF9E75B}"/>
            </c:ext>
          </c:extLst>
        </c:ser>
        <c:ser>
          <c:idx val="2"/>
          <c:order val="2"/>
          <c:tx>
            <c:strRef>
              <c:f>'D&amp;T-Diagnostic Test'!$K$3</c:f>
              <c:strCache>
                <c:ptCount val="1"/>
                <c:pt idx="0">
                  <c:v>Paasche Price Growth Rate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'D&amp;T-Diagnostic Test'!$O$5:$O$12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'D&amp;T-Diagnostic Test'!$K$5:$K$12</c:f>
              <c:numCache>
                <c:formatCode>0.0%</c:formatCode>
                <c:ptCount val="8"/>
                <c:pt idx="0">
                  <c:v>4.4536906852212788E-2</c:v>
                </c:pt>
                <c:pt idx="1">
                  <c:v>2.3912415763085448E-3</c:v>
                </c:pt>
                <c:pt idx="2">
                  <c:v>-2.8271250170659679E-2</c:v>
                </c:pt>
                <c:pt idx="3">
                  <c:v>8.7321733342378138E-3</c:v>
                </c:pt>
                <c:pt idx="4">
                  <c:v>-0.11283424351170612</c:v>
                </c:pt>
                <c:pt idx="5">
                  <c:v>3.2853385188960305E-2</c:v>
                </c:pt>
                <c:pt idx="6">
                  <c:v>1.158085515719387E-3</c:v>
                </c:pt>
                <c:pt idx="7">
                  <c:v>-1.6024702078146769E-2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C4-4B25-904C-CE661AF9E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380880"/>
        <c:axId val="802378912"/>
      </c:lineChart>
      <c:catAx>
        <c:axId val="80238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378912"/>
        <c:crosses val="autoZero"/>
        <c:auto val="1"/>
        <c:lblAlgn val="ctr"/>
        <c:lblOffset val="100"/>
        <c:noMultiLvlLbl val="0"/>
      </c:catAx>
      <c:valAx>
        <c:axId val="80237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38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Diagnostic</a:t>
            </a:r>
            <a:r>
              <a:rPr lang="en-GB" baseline="0"/>
              <a:t> Tests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'D&amp;T-Diagnostic Test'!$L$3</c:f>
              <c:strCache>
                <c:ptCount val="1"/>
                <c:pt idx="0">
                  <c:v>Total Growth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'D&amp;T-Diagnostic Test'!$B$4:$B$12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'D&amp;T-Diagnostic Test'!$L$4:$L$12</c:f>
              <c:numCache>
                <c:formatCode>0.0</c:formatCode>
                <c:ptCount val="9"/>
                <c:pt idx="0">
                  <c:v>100</c:v>
                </c:pt>
                <c:pt idx="1">
                  <c:v>110.5303105908998</c:v>
                </c:pt>
                <c:pt idx="2">
                  <c:v>117.42590839363029</c:v>
                </c:pt>
                <c:pt idx="3">
                  <c:v>134.22284929409381</c:v>
                </c:pt>
                <c:pt idx="4">
                  <c:v>137.23490468986353</c:v>
                </c:pt>
                <c:pt idx="5">
                  <c:v>140.65899144529772</c:v>
                </c:pt>
                <c:pt idx="6">
                  <c:v>144.89233761898402</c:v>
                </c:pt>
                <c:pt idx="7">
                  <c:v>143.55815536306812</c:v>
                </c:pt>
                <c:pt idx="8">
                  <c:v>147.25745652939295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3E-45D2-96B0-9B9C7A9F3994}"/>
            </c:ext>
          </c:extLst>
        </c:ser>
        <c:ser>
          <c:idx val="1"/>
          <c:order val="1"/>
          <c:tx>
            <c:strRef>
              <c:f>'D&amp;T-Diagnostic Test'!$M$3</c:f>
              <c:strCache>
                <c:ptCount val="1"/>
                <c:pt idx="0">
                  <c:v>Laspeyres Volume Growth 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'D&amp;T-Diagnostic Test'!$B$4:$B$12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'D&amp;T-Diagnostic Test'!$M$4:$M$12</c:f>
              <c:numCache>
                <c:formatCode>0.0</c:formatCode>
                <c:ptCount val="9"/>
                <c:pt idx="0">
                  <c:v>100</c:v>
                </c:pt>
                <c:pt idx="1">
                  <c:v>105.81752532228934</c:v>
                </c:pt>
                <c:pt idx="2">
                  <c:v>112.15092904301146</c:v>
                </c:pt>
                <c:pt idx="3">
                  <c:v>131.92294834625574</c:v>
                </c:pt>
                <c:pt idx="4">
                  <c:v>133.71576312170455</c:v>
                </c:pt>
                <c:pt idx="5">
                  <c:v>154.4830200521024</c:v>
                </c:pt>
                <c:pt idx="6">
                  <c:v>154.07067804935932</c:v>
                </c:pt>
                <c:pt idx="7">
                  <c:v>152.47540121889631</c:v>
                </c:pt>
                <c:pt idx="8">
                  <c:v>158.95164053823316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3E-45D2-96B0-9B9C7A9F3994}"/>
            </c:ext>
          </c:extLst>
        </c:ser>
        <c:ser>
          <c:idx val="2"/>
          <c:order val="2"/>
          <c:tx>
            <c:strRef>
              <c:f>'D&amp;T-Diagnostic Test'!$N$3</c:f>
              <c:strCache>
                <c:ptCount val="1"/>
                <c:pt idx="0">
                  <c:v>Paasche Price Growth Index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'D&amp;T-Diagnostic Test'!$B$4:$B$12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'D&amp;T-Diagnostic Test'!$N$4:$N$12</c:f>
              <c:numCache>
                <c:formatCode>0.0</c:formatCode>
                <c:ptCount val="9"/>
                <c:pt idx="0">
                  <c:v>100</c:v>
                </c:pt>
                <c:pt idx="1">
                  <c:v>104.45369068522128</c:v>
                </c:pt>
                <c:pt idx="2">
                  <c:v>104.70346469318665</c:v>
                </c:pt>
                <c:pt idx="3">
                  <c:v>101.74336684911073</c:v>
                </c:pt>
                <c:pt idx="4">
                  <c:v>102.63180756404611</c:v>
                </c:pt>
                <c:pt idx="5">
                  <c:v>91.051425197317968</c:v>
                </c:pt>
                <c:pt idx="6">
                  <c:v>94.042772741329259</c:v>
                </c:pt>
                <c:pt idx="7">
                  <c:v>94.15168231429908</c:v>
                </c:pt>
                <c:pt idx="8">
                  <c:v>92.642929655056122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3E-45D2-96B0-9B9C7A9F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413000"/>
        <c:axId val="711406440"/>
      </c:lineChart>
      <c:catAx>
        <c:axId val="7114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406440"/>
        <c:crosses val="autoZero"/>
        <c:auto val="1"/>
        <c:lblAlgn val="ctr"/>
        <c:lblOffset val="100"/>
        <c:noMultiLvlLbl val="0"/>
      </c:catAx>
      <c:valAx>
        <c:axId val="711406440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413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Volume</a:t>
            </a:r>
            <a:r>
              <a:rPr lang="en-GB" baseline="0"/>
              <a:t> Growth: All Settings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'Summary Graphs'!$V$5</c:f>
              <c:strCache>
                <c:ptCount val="1"/>
                <c:pt idx="0">
                  <c:v>Inpatient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'Summary Graphs'!$U$6:$U$14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Graphs'!$V$6:$V$14</c:f>
              <c:numCache>
                <c:formatCode>0.00</c:formatCode>
                <c:ptCount val="9"/>
                <c:pt idx="0">
                  <c:v>100</c:v>
                </c:pt>
                <c:pt idx="1">
                  <c:v>102.81547438875398</c:v>
                </c:pt>
                <c:pt idx="2">
                  <c:v>104.46220125270686</c:v>
                </c:pt>
                <c:pt idx="3">
                  <c:v>106.93814714897479</c:v>
                </c:pt>
                <c:pt idx="4">
                  <c:v>107.77976085895219</c:v>
                </c:pt>
                <c:pt idx="5">
                  <c:v>110.88928424358971</c:v>
                </c:pt>
                <c:pt idx="6">
                  <c:v>112.49413520325915</c:v>
                </c:pt>
                <c:pt idx="7">
                  <c:v>116.41575254579297</c:v>
                </c:pt>
                <c:pt idx="8">
                  <c:v>119.49933249100629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6-4184-AF89-22227C4625FF}"/>
            </c:ext>
          </c:extLst>
        </c:ser>
        <c:ser>
          <c:idx val="1"/>
          <c:order val="1"/>
          <c:tx>
            <c:strRef>
              <c:f>'Summary Graphs'!$W$5</c:f>
              <c:strCache>
                <c:ptCount val="1"/>
                <c:pt idx="0">
                  <c:v>Outpatient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'Summary Graphs'!$U$6:$U$14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Graphs'!$W$6:$W$14</c:f>
              <c:numCache>
                <c:formatCode>0.00</c:formatCode>
                <c:ptCount val="9"/>
                <c:pt idx="0">
                  <c:v>100</c:v>
                </c:pt>
                <c:pt idx="1">
                  <c:v>108.87583786881018</c:v>
                </c:pt>
                <c:pt idx="2">
                  <c:v>113.22944800469742</c:v>
                </c:pt>
                <c:pt idx="3">
                  <c:v>118.85817689567082</c:v>
                </c:pt>
                <c:pt idx="4">
                  <c:v>121.25955476459974</c:v>
                </c:pt>
                <c:pt idx="5">
                  <c:v>131.06685310475689</c:v>
                </c:pt>
                <c:pt idx="6">
                  <c:v>135.94838793030644</c:v>
                </c:pt>
                <c:pt idx="7">
                  <c:v>139.64744759969145</c:v>
                </c:pt>
                <c:pt idx="8">
                  <c:v>143.66873803113481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6-4184-AF89-22227C4625FF}"/>
            </c:ext>
          </c:extLst>
        </c:ser>
        <c:ser>
          <c:idx val="2"/>
          <c:order val="2"/>
          <c:tx>
            <c:strRef>
              <c:f>'Summary Graphs'!$AF$5</c:f>
              <c:strCache>
                <c:ptCount val="1"/>
                <c:pt idx="0">
                  <c:v>Community Prescribing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'Summary Graphs'!$U$6:$U$14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Graphs'!$AF$6:$AF$14</c:f>
              <c:numCache>
                <c:formatCode>0.00</c:formatCode>
                <c:ptCount val="9"/>
                <c:pt idx="0">
                  <c:v>100</c:v>
                </c:pt>
                <c:pt idx="1">
                  <c:v>106.92840825750494</c:v>
                </c:pt>
                <c:pt idx="2">
                  <c:v>112.01915049522893</c:v>
                </c:pt>
                <c:pt idx="3">
                  <c:v>115.77133529071614</c:v>
                </c:pt>
                <c:pt idx="4">
                  <c:v>119.88982590382967</c:v>
                </c:pt>
                <c:pt idx="5">
                  <c:v>126.03546805313624</c:v>
                </c:pt>
                <c:pt idx="6">
                  <c:v>131.21897322794052</c:v>
                </c:pt>
                <c:pt idx="7">
                  <c:v>136.38626433277682</c:v>
                </c:pt>
                <c:pt idx="8">
                  <c:v>145.16532108273785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56-4184-AF89-22227C4625FF}"/>
            </c:ext>
          </c:extLst>
        </c:ser>
        <c:ser>
          <c:idx val="3"/>
          <c:order val="3"/>
          <c:tx>
            <c:strRef>
              <c:f>'Summary Graphs'!$AG$5</c:f>
              <c:strCache>
                <c:ptCount val="1"/>
                <c:pt idx="0">
                  <c:v>Community Care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'Summary Graphs'!$U$6:$U$14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Graphs'!$AG$6:$AG$14</c:f>
              <c:numCache>
                <c:formatCode>0.00</c:formatCode>
                <c:ptCount val="9"/>
                <c:pt idx="0">
                  <c:v>100</c:v>
                </c:pt>
                <c:pt idx="1">
                  <c:v>106.53393469005215</c:v>
                </c:pt>
                <c:pt idx="2">
                  <c:v>106.92159409110516</c:v>
                </c:pt>
                <c:pt idx="3">
                  <c:v>96.325870063229587</c:v>
                </c:pt>
                <c:pt idx="4">
                  <c:v>97.94837640964019</c:v>
                </c:pt>
                <c:pt idx="5">
                  <c:v>115.01349196911424</c:v>
                </c:pt>
                <c:pt idx="6">
                  <c:v>115.26491791635108</c:v>
                </c:pt>
                <c:pt idx="7">
                  <c:v>116.00590548275537</c:v>
                </c:pt>
                <c:pt idx="8">
                  <c:v>118.68225111011169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56-4184-AF89-22227C4625FF}"/>
            </c:ext>
          </c:extLst>
        </c:ser>
        <c:ser>
          <c:idx val="4"/>
          <c:order val="4"/>
          <c:tx>
            <c:strRef>
              <c:f>'Summary Graphs'!$X$5</c:f>
              <c:strCache>
                <c:ptCount val="1"/>
                <c:pt idx="0">
                  <c:v>A&amp;E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'Summary Graphs'!$U$6:$U$14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Graphs'!$X$6:$X$14</c:f>
              <c:numCache>
                <c:formatCode>0.00</c:formatCode>
                <c:ptCount val="9"/>
                <c:pt idx="0">
                  <c:v>100</c:v>
                </c:pt>
                <c:pt idx="1">
                  <c:v>104.31287406671149</c:v>
                </c:pt>
                <c:pt idx="2">
                  <c:v>110.12190612355107</c:v>
                </c:pt>
                <c:pt idx="3">
                  <c:v>110.87263668480142</c:v>
                </c:pt>
                <c:pt idx="4">
                  <c:v>114.80344044394032</c:v>
                </c:pt>
                <c:pt idx="5">
                  <c:v>118.28806658237369</c:v>
                </c:pt>
                <c:pt idx="6">
                  <c:v>123.21693432682184</c:v>
                </c:pt>
                <c:pt idx="7">
                  <c:v>127.32303106280308</c:v>
                </c:pt>
                <c:pt idx="8">
                  <c:v>130.1587151672974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56-4184-AF89-22227C4625FF}"/>
            </c:ext>
          </c:extLst>
        </c:ser>
        <c:ser>
          <c:idx val="5"/>
          <c:order val="5"/>
          <c:tx>
            <c:strRef>
              <c:f>'Summary Graphs'!$Z$5</c:f>
              <c:strCache>
                <c:ptCount val="1"/>
                <c:pt idx="0">
                  <c:v>Chemotherapy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'Summary Graphs'!$U$6:$U$14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Graphs'!$Z$6:$Z$14</c:f>
              <c:numCache>
                <c:formatCode>0.00</c:formatCode>
                <c:ptCount val="9"/>
                <c:pt idx="0">
                  <c:v>100</c:v>
                </c:pt>
                <c:pt idx="1">
                  <c:v>109.73777519336996</c:v>
                </c:pt>
                <c:pt idx="2">
                  <c:v>123.56187341151463</c:v>
                </c:pt>
                <c:pt idx="3">
                  <c:v>150.37480043540387</c:v>
                </c:pt>
                <c:pt idx="4">
                  <c:v>156.56425233160508</c:v>
                </c:pt>
                <c:pt idx="5">
                  <c:v>166.81163337980615</c:v>
                </c:pt>
                <c:pt idx="6">
                  <c:v>189.90963801138724</c:v>
                </c:pt>
                <c:pt idx="7">
                  <c:v>196.36360622032726</c:v>
                </c:pt>
                <c:pt idx="8">
                  <c:v>210.17908586293981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56-4184-AF89-22227C4625FF}"/>
            </c:ext>
          </c:extLst>
        </c:ser>
        <c:ser>
          <c:idx val="6"/>
          <c:order val="6"/>
          <c:tx>
            <c:strRef>
              <c:f>'Summary Graphs'!$AA$5</c:f>
              <c:strCache>
                <c:ptCount val="1"/>
                <c:pt idx="0">
                  <c:v>Radiotherapy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'Summary Graphs'!$U$6:$U$14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Graphs'!$AA$6:$AA$14</c:f>
              <c:numCache>
                <c:formatCode>0.00</c:formatCode>
                <c:ptCount val="9"/>
                <c:pt idx="0">
                  <c:v>100</c:v>
                </c:pt>
                <c:pt idx="1">
                  <c:v>114.01496726741136</c:v>
                </c:pt>
                <c:pt idx="2">
                  <c:v>135.06810180282278</c:v>
                </c:pt>
                <c:pt idx="3">
                  <c:v>156.3402179016484</c:v>
                </c:pt>
                <c:pt idx="4">
                  <c:v>154.25769383630421</c:v>
                </c:pt>
                <c:pt idx="5">
                  <c:v>159.15152676801165</c:v>
                </c:pt>
                <c:pt idx="6">
                  <c:v>177.69069523163711</c:v>
                </c:pt>
                <c:pt idx="7">
                  <c:v>176.81157710300405</c:v>
                </c:pt>
                <c:pt idx="8">
                  <c:v>172.08306179045178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656-4184-AF89-22227C4625FF}"/>
            </c:ext>
          </c:extLst>
        </c:ser>
        <c:ser>
          <c:idx val="7"/>
          <c:order val="7"/>
          <c:tx>
            <c:strRef>
              <c:f>'Summary Graphs'!$AB$5</c:f>
              <c:strCache>
                <c:ptCount val="1"/>
                <c:pt idx="0">
                  <c:v>High Cost Drugs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'Summary Graphs'!$U$6:$U$14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Graphs'!$AB$6:$AB$14</c:f>
              <c:numCache>
                <c:formatCode>0.00</c:formatCode>
                <c:ptCount val="9"/>
                <c:pt idx="0">
                  <c:v>100</c:v>
                </c:pt>
                <c:pt idx="1">
                  <c:v>130.10491636685532</c:v>
                </c:pt>
                <c:pt idx="2">
                  <c:v>163.08330574639513</c:v>
                </c:pt>
                <c:pt idx="3">
                  <c:v>191.68122842902409</c:v>
                </c:pt>
                <c:pt idx="4">
                  <c:v>222.97708378085278</c:v>
                </c:pt>
                <c:pt idx="5">
                  <c:v>258.84573405674456</c:v>
                </c:pt>
                <c:pt idx="6">
                  <c:v>310.8245222201715</c:v>
                </c:pt>
                <c:pt idx="7">
                  <c:v>332.590467813494</c:v>
                </c:pt>
                <c:pt idx="8">
                  <c:v>370.47525360273164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656-4184-AF89-22227C4625FF}"/>
            </c:ext>
          </c:extLst>
        </c:ser>
        <c:ser>
          <c:idx val="8"/>
          <c:order val="8"/>
          <c:tx>
            <c:strRef>
              <c:f>'Summary Graphs'!$Y$5</c:f>
              <c:strCache>
                <c:ptCount val="1"/>
                <c:pt idx="0">
                  <c:v>Specialist Services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'Summary Graphs'!$U$6:$U$14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Graphs'!$Y$6:$Y$14</c:f>
              <c:numCache>
                <c:formatCode>0.00</c:formatCode>
                <c:ptCount val="9"/>
                <c:pt idx="0">
                  <c:v>100</c:v>
                </c:pt>
                <c:pt idx="1">
                  <c:v>106.07718238174093</c:v>
                </c:pt>
                <c:pt idx="2">
                  <c:v>109.29318127573866</c:v>
                </c:pt>
                <c:pt idx="3">
                  <c:v>112.39974306290254</c:v>
                </c:pt>
                <c:pt idx="4">
                  <c:v>115.02174726901265</c:v>
                </c:pt>
                <c:pt idx="5">
                  <c:v>119.05103971511727</c:v>
                </c:pt>
                <c:pt idx="6">
                  <c:v>119.86893011667227</c:v>
                </c:pt>
                <c:pt idx="7">
                  <c:v>120.43690373773929</c:v>
                </c:pt>
                <c:pt idx="8">
                  <c:v>121.66615815533582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656-4184-AF89-22227C4625FF}"/>
            </c:ext>
          </c:extLst>
        </c:ser>
        <c:ser>
          <c:idx val="9"/>
          <c:order val="9"/>
          <c:tx>
            <c:strRef>
              <c:f>'Summary Graphs'!$AC$5</c:f>
              <c:strCache>
                <c:ptCount val="1"/>
                <c:pt idx="0">
                  <c:v>Radiology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'Summary Graphs'!$U$6:$U$14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Graphs'!$AC$6:$AC$14</c:f>
              <c:numCache>
                <c:formatCode>0.00</c:formatCode>
                <c:ptCount val="9"/>
                <c:pt idx="0">
                  <c:v>100</c:v>
                </c:pt>
                <c:pt idx="1">
                  <c:v>106.24454099019243</c:v>
                </c:pt>
                <c:pt idx="2">
                  <c:v>106.92336800342738</c:v>
                </c:pt>
                <c:pt idx="3">
                  <c:v>106.2278879275833</c:v>
                </c:pt>
                <c:pt idx="4">
                  <c:v>108.57109850527469</c:v>
                </c:pt>
                <c:pt idx="5">
                  <c:v>116.71339242867685</c:v>
                </c:pt>
                <c:pt idx="6">
                  <c:v>119.77150641279492</c:v>
                </c:pt>
                <c:pt idx="7">
                  <c:v>130.95011103370041</c:v>
                </c:pt>
                <c:pt idx="8">
                  <c:v>139.82493771313938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656-4184-AF89-22227C4625FF}"/>
            </c:ext>
          </c:extLst>
        </c:ser>
        <c:ser>
          <c:idx val="10"/>
          <c:order val="10"/>
          <c:tx>
            <c:strRef>
              <c:f>'Summary Graphs'!$AD$5</c:f>
              <c:strCache>
                <c:ptCount val="1"/>
                <c:pt idx="0">
                  <c:v>Diagnostic Tests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'Summary Graphs'!$U$6:$U$14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Graphs'!$AD$6:$AD$14</c:f>
              <c:numCache>
                <c:formatCode>0.00</c:formatCode>
                <c:ptCount val="9"/>
                <c:pt idx="0">
                  <c:v>100</c:v>
                </c:pt>
                <c:pt idx="1">
                  <c:v>105.81752532228934</c:v>
                </c:pt>
                <c:pt idx="2">
                  <c:v>112.15092904301146</c:v>
                </c:pt>
                <c:pt idx="3">
                  <c:v>131.92294834625574</c:v>
                </c:pt>
                <c:pt idx="4">
                  <c:v>133.71576312170455</c:v>
                </c:pt>
                <c:pt idx="5">
                  <c:v>154.4830200521024</c:v>
                </c:pt>
                <c:pt idx="6">
                  <c:v>154.07067804935932</c:v>
                </c:pt>
                <c:pt idx="7">
                  <c:v>152.47540121889631</c:v>
                </c:pt>
                <c:pt idx="8">
                  <c:v>158.95164053823316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656-4184-AF89-22227C4625FF}"/>
            </c:ext>
          </c:extLst>
        </c:ser>
        <c:ser>
          <c:idx val="11"/>
          <c:order val="11"/>
          <c:tx>
            <c:strRef>
              <c:f>'Summary Graphs'!$AI$5</c:f>
              <c:strCache>
                <c:ptCount val="1"/>
                <c:pt idx="0">
                  <c:v>Rehabilitation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'Summary Graphs'!$U$6:$U$14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Graphs'!$AI$6:$AI$14</c:f>
              <c:numCache>
                <c:formatCode>0.00</c:formatCode>
                <c:ptCount val="9"/>
                <c:pt idx="0">
                  <c:v>100</c:v>
                </c:pt>
                <c:pt idx="1">
                  <c:v>103.1999559896317</c:v>
                </c:pt>
                <c:pt idx="2">
                  <c:v>104.08661444163683</c:v>
                </c:pt>
                <c:pt idx="3">
                  <c:v>93.238097058205085</c:v>
                </c:pt>
                <c:pt idx="4">
                  <c:v>89.199636834831253</c:v>
                </c:pt>
                <c:pt idx="5">
                  <c:v>100.02386352954858</c:v>
                </c:pt>
                <c:pt idx="6">
                  <c:v>102.37300912354017</c:v>
                </c:pt>
                <c:pt idx="7">
                  <c:v>100.81628169455652</c:v>
                </c:pt>
                <c:pt idx="8">
                  <c:v>97.685799355506063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656-4184-AF89-22227C4625FF}"/>
            </c:ext>
          </c:extLst>
        </c:ser>
        <c:ser>
          <c:idx val="12"/>
          <c:order val="12"/>
          <c:tx>
            <c:strRef>
              <c:f>'Summary Graphs'!$AE$5</c:f>
              <c:strCache>
                <c:ptCount val="1"/>
                <c:pt idx="0">
                  <c:v>Renal Dialysis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'Summary Graphs'!$U$6:$U$14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Graphs'!$AE$6:$AE$14</c:f>
              <c:numCache>
                <c:formatCode>0.00</c:formatCode>
                <c:ptCount val="9"/>
                <c:pt idx="0">
                  <c:v>100</c:v>
                </c:pt>
                <c:pt idx="1">
                  <c:v>102.45468518174854</c:v>
                </c:pt>
                <c:pt idx="2">
                  <c:v>100.70819303960197</c:v>
                </c:pt>
                <c:pt idx="3">
                  <c:v>98.010334277935783</c:v>
                </c:pt>
                <c:pt idx="4">
                  <c:v>97.083310498219973</c:v>
                </c:pt>
                <c:pt idx="5">
                  <c:v>97.358890721045071</c:v>
                </c:pt>
                <c:pt idx="6">
                  <c:v>94.604679426007579</c:v>
                </c:pt>
                <c:pt idx="7">
                  <c:v>96.905645036989554</c:v>
                </c:pt>
                <c:pt idx="8">
                  <c:v>98.951249611194626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656-4184-AF89-22227C4625FF}"/>
            </c:ext>
          </c:extLst>
        </c:ser>
        <c:ser>
          <c:idx val="13"/>
          <c:order val="13"/>
          <c:tx>
            <c:strRef>
              <c:f>'Summary Graphs'!$AJ$5</c:f>
              <c:strCache>
                <c:ptCount val="1"/>
                <c:pt idx="0">
                  <c:v>Other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'Summary Graphs'!$U$6:$U$14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Graphs'!$AJ$6:$AJ$14</c:f>
              <c:numCache>
                <c:formatCode>0.00</c:formatCode>
                <c:ptCount val="9"/>
                <c:pt idx="0">
                  <c:v>100</c:v>
                </c:pt>
                <c:pt idx="1">
                  <c:v>99.476054284729784</c:v>
                </c:pt>
                <c:pt idx="2">
                  <c:v>101.65982095701406</c:v>
                </c:pt>
                <c:pt idx="3">
                  <c:v>99.494000604981167</c:v>
                </c:pt>
                <c:pt idx="4">
                  <c:v>96.299772804005585</c:v>
                </c:pt>
                <c:pt idx="5">
                  <c:v>83.111659651352539</c:v>
                </c:pt>
                <c:pt idx="6">
                  <c:v>84.313238153908031</c:v>
                </c:pt>
                <c:pt idx="7">
                  <c:v>88.05216800780984</c:v>
                </c:pt>
                <c:pt idx="8">
                  <c:v>85.913732098613423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656-4184-AF89-22227C462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695160"/>
        <c:axId val="649639072"/>
      </c:lineChart>
      <c:catAx>
        <c:axId val="649695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639072"/>
        <c:crosses val="autoZero"/>
        <c:auto val="1"/>
        <c:lblAlgn val="ctr"/>
        <c:lblOffset val="100"/>
        <c:noMultiLvlLbl val="0"/>
      </c:catAx>
      <c:valAx>
        <c:axId val="649639072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695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Renal</a:t>
            </a:r>
            <a:r>
              <a:rPr lang="en-GB" baseline="0"/>
              <a:t> Dialysis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74781277340332"/>
          <c:y val="0.17171296296296298"/>
          <c:w val="0.85836329833770775"/>
          <c:h val="0.60027668416447943"/>
        </c:manualLayout>
      </c:layout>
      <c:lineChart>
        <c:grouping val="standard"/>
        <c:varyColors val="0"/>
        <c:ser>
          <c:idx val="0"/>
          <c:order val="0"/>
          <c:tx>
            <c:strRef>
              <c:f>'D&amp;T-Renal Dialysis'!$I$3</c:f>
              <c:strCache>
                <c:ptCount val="1"/>
                <c:pt idx="0">
                  <c:v>Total Growth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'D&amp;T-Renal Dialysis'!$O$5:$O$12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'D&amp;T-Renal Dialysis'!$I$5:$I$12</c:f>
              <c:numCache>
                <c:formatCode>0.0%</c:formatCode>
                <c:ptCount val="8"/>
                <c:pt idx="0">
                  <c:v>6.955073086736685E-2</c:v>
                </c:pt>
                <c:pt idx="1">
                  <c:v>1.0475846381747145E-2</c:v>
                </c:pt>
                <c:pt idx="2">
                  <c:v>1.311256794350113E-2</c:v>
                </c:pt>
                <c:pt idx="3">
                  <c:v>-1.3915975599966823E-2</c:v>
                </c:pt>
                <c:pt idx="4">
                  <c:v>1.019400594721942E-2</c:v>
                </c:pt>
                <c:pt idx="5">
                  <c:v>8.7669942361090492E-4</c:v>
                </c:pt>
                <c:pt idx="6">
                  <c:v>4.1390815985895557E-2</c:v>
                </c:pt>
                <c:pt idx="7">
                  <c:v>2.1091761217809868E-2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9-4F8F-B8B3-EA2B22390F72}"/>
            </c:ext>
          </c:extLst>
        </c:ser>
        <c:ser>
          <c:idx val="1"/>
          <c:order val="1"/>
          <c:tx>
            <c:strRef>
              <c:f>'D&amp;T-Renal Dialysis'!$J$3</c:f>
              <c:strCache>
                <c:ptCount val="1"/>
                <c:pt idx="0">
                  <c:v>Laspeyres Volume Growth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'D&amp;T-Renal Dialysis'!$O$5:$O$12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'D&amp;T-Renal Dialysis'!$J$5:$J$12</c:f>
              <c:numCache>
                <c:formatCode>0.0%</c:formatCode>
                <c:ptCount val="8"/>
                <c:pt idx="0">
                  <c:v>2.4546851817485393E-2</c:v>
                </c:pt>
                <c:pt idx="1">
                  <c:v>-1.7046483906991705E-2</c:v>
                </c:pt>
                <c:pt idx="2">
                  <c:v>-2.6788870698983724E-2</c:v>
                </c:pt>
                <c:pt idx="3">
                  <c:v>-9.4584289151281586E-3</c:v>
                </c:pt>
                <c:pt idx="4">
                  <c:v>2.838595237542485E-3</c:v>
                </c:pt>
                <c:pt idx="5">
                  <c:v>-2.8289263308565515E-2</c:v>
                </c:pt>
                <c:pt idx="6">
                  <c:v>2.432190061784012E-2</c:v>
                </c:pt>
                <c:pt idx="7">
                  <c:v>2.1109240575450938E-2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9-4F8F-B8B3-EA2B22390F72}"/>
            </c:ext>
          </c:extLst>
        </c:ser>
        <c:ser>
          <c:idx val="2"/>
          <c:order val="2"/>
          <c:tx>
            <c:strRef>
              <c:f>'D&amp;T-Renal Dialysis'!$K$3</c:f>
              <c:strCache>
                <c:ptCount val="1"/>
                <c:pt idx="0">
                  <c:v>Paasche Price Growth Rate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'D&amp;T-Renal Dialysis'!$O$5:$O$12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'D&amp;T-Renal Dialysis'!$K$5:$K$12</c:f>
              <c:numCache>
                <c:formatCode>0.0%</c:formatCode>
                <c:ptCount val="8"/>
                <c:pt idx="0">
                  <c:v>4.3925642804960363E-2</c:v>
                </c:pt>
                <c:pt idx="1">
                  <c:v>2.7999625453432708E-2</c:v>
                </c:pt>
                <c:pt idx="2">
                  <c:v>4.0999776349807115E-2</c:v>
                </c:pt>
                <c:pt idx="3">
                  <c:v>-4.5001106616420206E-3</c:v>
                </c:pt>
                <c:pt idx="4">
                  <c:v>7.3345907752329076E-3</c:v>
                </c:pt>
                <c:pt idx="5">
                  <c:v>3.0015066861855733E-2</c:v>
                </c:pt>
                <c:pt idx="6">
                  <c:v>1.6663624352617923E-2</c:v>
                </c:pt>
                <c:pt idx="7">
                  <c:v>-1.7118009461247752E-5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39-4F8F-B8B3-EA2B22390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414336"/>
        <c:axId val="802419256"/>
      </c:lineChart>
      <c:catAx>
        <c:axId val="80241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419256"/>
        <c:crosses val="autoZero"/>
        <c:auto val="1"/>
        <c:lblAlgn val="ctr"/>
        <c:lblOffset val="100"/>
        <c:noMultiLvlLbl val="0"/>
      </c:catAx>
      <c:valAx>
        <c:axId val="802419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414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Renal</a:t>
            </a:r>
            <a:r>
              <a:rPr lang="en-GB" baseline="0"/>
              <a:t> Dialysis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'D&amp;T-Renal Dialysis'!$L$3</c:f>
              <c:strCache>
                <c:ptCount val="1"/>
                <c:pt idx="0">
                  <c:v>Total Growth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'D&amp;T-Renal Dialysis'!$B$4:$B$12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'D&amp;T-Renal Dialysis'!$L$4:$L$12</c:f>
              <c:numCache>
                <c:formatCode>0.0</c:formatCode>
                <c:ptCount val="9"/>
                <c:pt idx="0">
                  <c:v>100</c:v>
                </c:pt>
                <c:pt idx="1">
                  <c:v>106.95507308673669</c:v>
                </c:pt>
                <c:pt idx="2">
                  <c:v>108.07551800214188</c:v>
                </c:pt>
                <c:pt idx="3">
                  <c:v>109.49266557497404</c:v>
                </c:pt>
                <c:pt idx="4">
                  <c:v>107.96896831245738</c:v>
                </c:pt>
                <c:pt idx="5">
                  <c:v>109.06960461754971</c:v>
                </c:pt>
                <c:pt idx="6">
                  <c:v>109.16522587705138</c:v>
                </c:pt>
                <c:pt idx="7">
                  <c:v>113.68366365338714</c:v>
                </c:pt>
                <c:pt idx="8">
                  <c:v>116.08145234153019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D-4435-854C-7F743AFA33CD}"/>
            </c:ext>
          </c:extLst>
        </c:ser>
        <c:ser>
          <c:idx val="1"/>
          <c:order val="1"/>
          <c:tx>
            <c:strRef>
              <c:f>'D&amp;T-Renal Dialysis'!$M$3</c:f>
              <c:strCache>
                <c:ptCount val="1"/>
                <c:pt idx="0">
                  <c:v>Laspeyres Volume Growth 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'D&amp;T-Renal Dialysis'!$B$4:$B$12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'D&amp;T-Renal Dialysis'!$M$4:$M$12</c:f>
              <c:numCache>
                <c:formatCode>0.0</c:formatCode>
                <c:ptCount val="9"/>
                <c:pt idx="0">
                  <c:v>100</c:v>
                </c:pt>
                <c:pt idx="1">
                  <c:v>102.45468518174854</c:v>
                </c:pt>
                <c:pt idx="2">
                  <c:v>100.70819303960197</c:v>
                </c:pt>
                <c:pt idx="3">
                  <c:v>98.010334277935783</c:v>
                </c:pt>
                <c:pt idx="4">
                  <c:v>97.083310498219973</c:v>
                </c:pt>
                <c:pt idx="5">
                  <c:v>97.358890721045071</c:v>
                </c:pt>
                <c:pt idx="6">
                  <c:v>94.604679426007579</c:v>
                </c:pt>
                <c:pt idx="7">
                  <c:v>96.905645036989554</c:v>
                </c:pt>
                <c:pt idx="8">
                  <c:v>98.951249611194626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D-4435-854C-7F743AFA33CD}"/>
            </c:ext>
          </c:extLst>
        </c:ser>
        <c:ser>
          <c:idx val="2"/>
          <c:order val="2"/>
          <c:tx>
            <c:strRef>
              <c:f>'D&amp;T-Renal Dialysis'!$N$3</c:f>
              <c:strCache>
                <c:ptCount val="1"/>
                <c:pt idx="0">
                  <c:v>Paasche Price Growth Index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'D&amp;T-Renal Dialysis'!$B$4:$B$12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'D&amp;T-Renal Dialysis'!$N$4:$N$12</c:f>
              <c:numCache>
                <c:formatCode>0.0</c:formatCode>
                <c:ptCount val="9"/>
                <c:pt idx="0">
                  <c:v>100</c:v>
                </c:pt>
                <c:pt idx="1">
                  <c:v>104.39256428049603</c:v>
                </c:pt>
                <c:pt idx="2">
                  <c:v>107.31551698047332</c:v>
                </c:pt>
                <c:pt idx="3">
                  <c:v>111.71542917553666</c:v>
                </c:pt>
                <c:pt idx="4">
                  <c:v>111.21269738163392</c:v>
                </c:pt>
                <c:pt idx="5">
                  <c:v>112.02839700593802</c:v>
                </c:pt>
                <c:pt idx="6">
                  <c:v>115.39093683249777</c:v>
                </c:pt>
                <c:pt idx="7">
                  <c:v>117.31376805757118</c:v>
                </c:pt>
                <c:pt idx="8">
                  <c:v>117.31175987937964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CD-4435-854C-7F743AFA3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190640"/>
        <c:axId val="802188344"/>
      </c:lineChart>
      <c:catAx>
        <c:axId val="80219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188344"/>
        <c:crosses val="autoZero"/>
        <c:auto val="1"/>
        <c:lblAlgn val="ctr"/>
        <c:lblOffset val="100"/>
        <c:noMultiLvlLbl val="0"/>
      </c:catAx>
      <c:valAx>
        <c:axId val="80218834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1906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Mental Health Services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 MH-Mental Health Services'!$I$3</c:f>
              <c:strCache>
                <c:ptCount val="1"/>
                <c:pt idx="0">
                  <c:v>Total Growth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 MH-Mental Health Services'!$O$4:$O$9</c:f>
              <c:strCache>
                <c:ptCount val="6"/>
                <c:pt idx="0">
                  <c:v>10/11 - 11/12</c:v>
                </c:pt>
                <c:pt idx="1">
                  <c:v>11/12 - 12/13</c:v>
                </c:pt>
                <c:pt idx="2">
                  <c:v>12/13 - 13/14</c:v>
                </c:pt>
                <c:pt idx="3">
                  <c:v>13/14 - 14/15</c:v>
                </c:pt>
                <c:pt idx="4">
                  <c:v>14/15 -15/16</c:v>
                </c:pt>
                <c:pt idx="5">
                  <c:v>15/16 - 16/17</c:v>
                </c:pt>
              </c:strCache>
            </c:strRef>
          </c:cat>
          <c:val>
            <c:numRef>
              <c:f>' MH-Mental Health Services'!$I$5:$I$9</c:f>
              <c:numCache>
                <c:formatCode>0.0%</c:formatCode>
                <c:ptCount val="5"/>
                <c:pt idx="0">
                  <c:v>-6.8600946538031504E-2</c:v>
                </c:pt>
                <c:pt idx="1">
                  <c:v>-1.4066142856040909E-2</c:v>
                </c:pt>
                <c:pt idx="2">
                  <c:v>2.6829251012203681E-2</c:v>
                </c:pt>
                <c:pt idx="3">
                  <c:v>9.1721472382927605E-2</c:v>
                </c:pt>
                <c:pt idx="4">
                  <c:v>2.5267866375964676E-2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8-4B1E-B729-D7816771728A}"/>
            </c:ext>
          </c:extLst>
        </c:ser>
        <c:ser>
          <c:idx val="1"/>
          <c:order val="1"/>
          <c:tx>
            <c:strRef>
              <c:f>' MH-Mental Health Services'!$J$3</c:f>
              <c:strCache>
                <c:ptCount val="1"/>
                <c:pt idx="0">
                  <c:v>Laspeyres Volume Growth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 MH-Mental Health Services'!$O$4:$O$9</c:f>
              <c:strCache>
                <c:ptCount val="6"/>
                <c:pt idx="0">
                  <c:v>10/11 - 11/12</c:v>
                </c:pt>
                <c:pt idx="1">
                  <c:v>11/12 - 12/13</c:v>
                </c:pt>
                <c:pt idx="2">
                  <c:v>12/13 - 13/14</c:v>
                </c:pt>
                <c:pt idx="3">
                  <c:v>13/14 - 14/15</c:v>
                </c:pt>
                <c:pt idx="4">
                  <c:v>14/15 -15/16</c:v>
                </c:pt>
                <c:pt idx="5">
                  <c:v>15/16 - 16/17</c:v>
                </c:pt>
              </c:strCache>
            </c:strRef>
          </c:cat>
          <c:val>
            <c:numRef>
              <c:f>' MH-Mental Health Services'!$J$5:$J$9</c:f>
              <c:numCache>
                <c:formatCode>0.0%</c:formatCode>
                <c:ptCount val="5"/>
                <c:pt idx="0">
                  <c:v>-3.7652342608807121E-3</c:v>
                </c:pt>
                <c:pt idx="1">
                  <c:v>-1.0301387027564557E-2</c:v>
                </c:pt>
                <c:pt idx="2">
                  <c:v>2.8874006912139594E-2</c:v>
                </c:pt>
                <c:pt idx="3">
                  <c:v>5.7075491416306745E-2</c:v>
                </c:pt>
                <c:pt idx="4">
                  <c:v>1.2952136784622592E-2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8-4B1E-B729-D7816771728A}"/>
            </c:ext>
          </c:extLst>
        </c:ser>
        <c:ser>
          <c:idx val="2"/>
          <c:order val="2"/>
          <c:tx>
            <c:strRef>
              <c:f>' MH-Mental Health Services'!$K$3</c:f>
              <c:strCache>
                <c:ptCount val="1"/>
                <c:pt idx="0">
                  <c:v>Paasche Price Growth Rate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 MH-Mental Health Services'!$O$4:$O$9</c:f>
              <c:strCache>
                <c:ptCount val="6"/>
                <c:pt idx="0">
                  <c:v>10/11 - 11/12</c:v>
                </c:pt>
                <c:pt idx="1">
                  <c:v>11/12 - 12/13</c:v>
                </c:pt>
                <c:pt idx="2">
                  <c:v>12/13 - 13/14</c:v>
                </c:pt>
                <c:pt idx="3">
                  <c:v>13/14 - 14/15</c:v>
                </c:pt>
                <c:pt idx="4">
                  <c:v>14/15 -15/16</c:v>
                </c:pt>
                <c:pt idx="5">
                  <c:v>15/16 - 16/17</c:v>
                </c:pt>
              </c:strCache>
            </c:strRef>
          </c:cat>
          <c:val>
            <c:numRef>
              <c:f>' MH-Mental Health Services'!$K$5:$K$9</c:f>
              <c:numCache>
                <c:formatCode>0.0%</c:formatCode>
                <c:ptCount val="5"/>
                <c:pt idx="0">
                  <c:v>-6.5080756571518017E-2</c:v>
                </c:pt>
                <c:pt idx="1">
                  <c:v>-3.8039417042016188E-3</c:v>
                </c:pt>
                <c:pt idx="2">
                  <c:v>-1.9873724928405334E-3</c:v>
                </c:pt>
                <c:pt idx="3">
                  <c:v>3.2775313823803609E-2</c:v>
                </c:pt>
                <c:pt idx="4">
                  <c:v>1.215825421962724E-2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58-4B1E-B729-D78167717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366448"/>
        <c:axId val="802367104"/>
      </c:lineChart>
      <c:catAx>
        <c:axId val="80236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367104"/>
        <c:crosses val="autoZero"/>
        <c:auto val="1"/>
        <c:lblAlgn val="ctr"/>
        <c:lblOffset val="100"/>
        <c:noMultiLvlLbl val="0"/>
      </c:catAx>
      <c:valAx>
        <c:axId val="80236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36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Mental Health Services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 MH-Mental Health Services'!$L$3</c:f>
              <c:strCache>
                <c:ptCount val="1"/>
                <c:pt idx="0">
                  <c:v>Total Growth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 MH-Mental Health Services'!$B$4:$B$9</c:f>
              <c:strCache>
                <c:ptCount val="6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</c:strCache>
            </c:strRef>
          </c:cat>
          <c:val>
            <c:numRef>
              <c:f>' MH-Mental Health Services'!$L$4:$L$9</c:f>
              <c:numCache>
                <c:formatCode>0.0</c:formatCode>
                <c:ptCount val="6"/>
                <c:pt idx="0">
                  <c:v>100</c:v>
                </c:pt>
                <c:pt idx="1">
                  <c:v>93.139905346196855</c:v>
                </c:pt>
                <c:pt idx="2">
                  <c:v>91.829786131999128</c:v>
                </c:pt>
                <c:pt idx="3">
                  <c:v>94.293510514531519</c:v>
                </c:pt>
                <c:pt idx="4">
                  <c:v>102.94225013507942</c:v>
                </c:pt>
                <c:pt idx="5">
                  <c:v>105.54338115593374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A-4204-B566-21A5AE0E747B}"/>
            </c:ext>
          </c:extLst>
        </c:ser>
        <c:ser>
          <c:idx val="1"/>
          <c:order val="1"/>
          <c:tx>
            <c:strRef>
              <c:f>' MH-Mental Health Services'!$M$3</c:f>
              <c:strCache>
                <c:ptCount val="1"/>
                <c:pt idx="0">
                  <c:v>Laspeyres Volume Growth 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 MH-Mental Health Services'!$B$4:$B$9</c:f>
              <c:strCache>
                <c:ptCount val="6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</c:strCache>
            </c:strRef>
          </c:cat>
          <c:val>
            <c:numRef>
              <c:f>' MH-Mental Health Services'!$M$4:$M$9</c:f>
              <c:numCache>
                <c:formatCode>0.0</c:formatCode>
                <c:ptCount val="6"/>
                <c:pt idx="0">
                  <c:v>100</c:v>
                </c:pt>
                <c:pt idx="1">
                  <c:v>99.62347657391193</c:v>
                </c:pt>
                <c:pt idx="2">
                  <c:v>98.597216584692546</c:v>
                </c:pt>
                <c:pt idx="3">
                  <c:v>101.44411329787668</c:v>
                </c:pt>
                <c:pt idx="4">
                  <c:v>107.2340859156445</c:v>
                </c:pt>
                <c:pt idx="5">
                  <c:v>108.6229964643979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A-4204-B566-21A5AE0E747B}"/>
            </c:ext>
          </c:extLst>
        </c:ser>
        <c:ser>
          <c:idx val="2"/>
          <c:order val="2"/>
          <c:tx>
            <c:strRef>
              <c:f>' MH-Mental Health Services'!$N$3</c:f>
              <c:strCache>
                <c:ptCount val="1"/>
                <c:pt idx="0">
                  <c:v>Paasche Price Growth Index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 MH-Mental Health Services'!$B$4:$B$9</c:f>
              <c:strCache>
                <c:ptCount val="6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</c:strCache>
            </c:strRef>
          </c:cat>
          <c:val>
            <c:numRef>
              <c:f>' MH-Mental Health Services'!$N$4:$N$9</c:f>
              <c:numCache>
                <c:formatCode>0.0</c:formatCode>
                <c:ptCount val="6"/>
                <c:pt idx="0">
                  <c:v>100</c:v>
                </c:pt>
                <c:pt idx="1">
                  <c:v>93.491924342848193</c:v>
                </c:pt>
                <c:pt idx="2">
                  <c:v>93.136286512834374</c:v>
                </c:pt>
                <c:pt idx="3">
                  <c:v>92.951190018933445</c:v>
                </c:pt>
                <c:pt idx="4">
                  <c:v>95.997694442099984</c:v>
                </c:pt>
                <c:pt idx="5">
                  <c:v>97.164858815625138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0A-4204-B566-21A5AE0E7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480008"/>
        <c:axId val="700480336"/>
      </c:lineChart>
      <c:catAx>
        <c:axId val="700480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480336"/>
        <c:crosses val="autoZero"/>
        <c:auto val="1"/>
        <c:lblAlgn val="ctr"/>
        <c:lblOffset val="100"/>
        <c:noMultiLvlLbl val="0"/>
      </c:catAx>
      <c:valAx>
        <c:axId val="700480336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48000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Primary</a:t>
            </a:r>
            <a:r>
              <a:rPr lang="en-GB" baseline="0"/>
              <a:t> Care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'PC-Primary Care'!$K$16</c:f>
              <c:strCache>
                <c:ptCount val="1"/>
                <c:pt idx="0">
                  <c:v>Total Growth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'PC-Primary Care'!$J$17:$J$24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'PC-Primary Care'!$K$17:$K$24</c:f>
              <c:numCache>
                <c:formatCode>0.00%</c:formatCode>
                <c:ptCount val="8"/>
                <c:pt idx="0">
                  <c:v>5.2541625686872484E-2</c:v>
                </c:pt>
                <c:pt idx="1">
                  <c:v>-1.7140469869142527E-2</c:v>
                </c:pt>
                <c:pt idx="2">
                  <c:v>0.1919430579602277</c:v>
                </c:pt>
                <c:pt idx="3">
                  <c:v>5.4628151236352007E-2</c:v>
                </c:pt>
                <c:pt idx="4">
                  <c:v>3.3639980014467996E-2</c:v>
                </c:pt>
                <c:pt idx="5">
                  <c:v>-3.2123496392831741E-2</c:v>
                </c:pt>
                <c:pt idx="6">
                  <c:v>-0.20293070023137838</c:v>
                </c:pt>
                <c:pt idx="7">
                  <c:v>4.0066543158905343E-2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1-4FF7-8DE7-16E1B7D87CDF}"/>
            </c:ext>
          </c:extLst>
        </c:ser>
        <c:ser>
          <c:idx val="1"/>
          <c:order val="1"/>
          <c:tx>
            <c:strRef>
              <c:f>'PC-Primary Care'!$L$16</c:f>
              <c:strCache>
                <c:ptCount val="1"/>
                <c:pt idx="0">
                  <c:v>Laspeyres Volume Growth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'PC-Primary Care'!$J$17:$J$24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'PC-Primary Care'!$L$17:$L$24</c:f>
              <c:numCache>
                <c:formatCode>0.00%</c:formatCode>
                <c:ptCount val="8"/>
                <c:pt idx="0">
                  <c:v>1.0526100086364121E-2</c:v>
                </c:pt>
                <c:pt idx="1">
                  <c:v>-3.9353590254732396E-2</c:v>
                </c:pt>
                <c:pt idx="2">
                  <c:v>4.2593135833893569E-2</c:v>
                </c:pt>
                <c:pt idx="3">
                  <c:v>2.7204985814213822E-2</c:v>
                </c:pt>
                <c:pt idx="4">
                  <c:v>5.1094287074506806E-3</c:v>
                </c:pt>
                <c:pt idx="5">
                  <c:v>8.4879876257204501E-4</c:v>
                </c:pt>
                <c:pt idx="6">
                  <c:v>-2.3282903453553772E-2</c:v>
                </c:pt>
                <c:pt idx="7">
                  <c:v>8.6459785889010377E-3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1-4FF7-8DE7-16E1B7D87CDF}"/>
            </c:ext>
          </c:extLst>
        </c:ser>
        <c:ser>
          <c:idx val="2"/>
          <c:order val="2"/>
          <c:tx>
            <c:strRef>
              <c:f>'PC-Primary Care'!$M$16</c:f>
              <c:strCache>
                <c:ptCount val="1"/>
                <c:pt idx="0">
                  <c:v>Paasche Price Growth Rate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'PC-Primary Care'!$J$17:$J$24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'PC-Primary Care'!$M$17:$M$24</c:f>
              <c:numCache>
                <c:formatCode>0.00%</c:formatCode>
                <c:ptCount val="8"/>
                <c:pt idx="0">
                  <c:v>4.157787275055802E-2</c:v>
                </c:pt>
                <c:pt idx="1">
                  <c:v>2.3123097281423366E-2</c:v>
                </c:pt>
                <c:pt idx="2">
                  <c:v>0.14324851851904818</c:v>
                </c:pt>
                <c:pt idx="3">
                  <c:v>2.6696877255128593E-2</c:v>
                </c:pt>
                <c:pt idx="4">
                  <c:v>2.8385517528879411E-2</c:v>
                </c:pt>
                <c:pt idx="5">
                  <c:v>-3.2944332047128322E-2</c:v>
                </c:pt>
                <c:pt idx="6">
                  <c:v>-0.18393022648322388</c:v>
                </c:pt>
                <c:pt idx="7">
                  <c:v>3.115123168781353E-2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51-4FF7-8DE7-16E1B7D87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029352"/>
        <c:axId val="751070680"/>
      </c:lineChart>
      <c:catAx>
        <c:axId val="75102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070680"/>
        <c:crosses val="autoZero"/>
        <c:auto val="1"/>
        <c:lblAlgn val="ctr"/>
        <c:lblOffset val="100"/>
        <c:noMultiLvlLbl val="0"/>
      </c:catAx>
      <c:valAx>
        <c:axId val="75107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029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Primary</a:t>
            </a:r>
            <a:r>
              <a:rPr lang="en-GB" baseline="0"/>
              <a:t> Care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14968530271508E-2"/>
          <c:y val="0.10544420753375978"/>
          <c:w val="0.89663515304734065"/>
          <c:h val="0.67188735736391159"/>
        </c:manualLayout>
      </c:layout>
      <c:lineChart>
        <c:grouping val="standard"/>
        <c:varyColors val="0"/>
        <c:ser>
          <c:idx val="0"/>
          <c:order val="0"/>
          <c:tx>
            <c:strRef>
              <c:f>'PC-Primary Care'!$O$3</c:f>
              <c:strCache>
                <c:ptCount val="1"/>
                <c:pt idx="0">
                  <c:v>Total Growth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'PC-Primary Care'!$N$4:$N$13</c:f>
              <c:strCache>
                <c:ptCount val="10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2012/13**</c:v>
                </c:pt>
                <c:pt idx="6">
                  <c:v>2013/14</c:v>
                </c:pt>
                <c:pt idx="7">
                  <c:v>2014/15</c:v>
                </c:pt>
                <c:pt idx="8">
                  <c:v>2015/16</c:v>
                </c:pt>
                <c:pt idx="9">
                  <c:v>2016/17</c:v>
                </c:pt>
              </c:strCache>
            </c:strRef>
          </c:cat>
          <c:val>
            <c:numRef>
              <c:f>'PC-Primary Care'!$O$4:$O$13</c:f>
              <c:numCache>
                <c:formatCode>0.0</c:formatCode>
                <c:ptCount val="10"/>
                <c:pt idx="0">
                  <c:v>100</c:v>
                </c:pt>
                <c:pt idx="1">
                  <c:v>105.25416256868725</c:v>
                </c:pt>
                <c:pt idx="2">
                  <c:v>103.45005676657684</c:v>
                </c:pt>
                <c:pt idx="3">
                  <c:v>123.30657700851273</c:v>
                </c:pt>
                <c:pt idx="4">
                  <c:v>130.04258734577064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9-4723-BDB7-B3EEC82651C1}"/>
            </c:ext>
          </c:extLst>
        </c:ser>
        <c:ser>
          <c:idx val="1"/>
          <c:order val="1"/>
          <c:tx>
            <c:strRef>
              <c:f>'PC-Primary Care'!$P$3</c:f>
              <c:strCache>
                <c:ptCount val="1"/>
                <c:pt idx="0">
                  <c:v>Laspeyres Volume Growth 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'PC-Primary Care'!$N$4:$N$13</c:f>
              <c:strCache>
                <c:ptCount val="10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2012/13**</c:v>
                </c:pt>
                <c:pt idx="6">
                  <c:v>2013/14</c:v>
                </c:pt>
                <c:pt idx="7">
                  <c:v>2014/15</c:v>
                </c:pt>
                <c:pt idx="8">
                  <c:v>2015/16</c:v>
                </c:pt>
                <c:pt idx="9">
                  <c:v>2016/17</c:v>
                </c:pt>
              </c:strCache>
            </c:strRef>
          </c:cat>
          <c:val>
            <c:numRef>
              <c:f>'PC-Primary Care'!$P$4:$P$13</c:f>
              <c:numCache>
                <c:formatCode>0.0</c:formatCode>
                <c:ptCount val="10"/>
                <c:pt idx="0">
                  <c:v>100</c:v>
                </c:pt>
                <c:pt idx="1">
                  <c:v>101.05261000863641</c:v>
                </c:pt>
                <c:pt idx="2">
                  <c:v>97.075827000185257</c:v>
                </c:pt>
                <c:pt idx="3">
                  <c:v>101.2105908857917</c:v>
                </c:pt>
                <c:pt idx="4">
                  <c:v>103.96402357508786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9-4723-BDB7-B3EEC82651C1}"/>
            </c:ext>
          </c:extLst>
        </c:ser>
        <c:ser>
          <c:idx val="2"/>
          <c:order val="2"/>
          <c:tx>
            <c:strRef>
              <c:f>'PC-Primary Care'!$Q$3</c:f>
              <c:strCache>
                <c:ptCount val="1"/>
                <c:pt idx="0">
                  <c:v>Paasche Price Growth Index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'PC-Primary Care'!$N$4:$N$13</c:f>
              <c:strCache>
                <c:ptCount val="10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2012/13**</c:v>
                </c:pt>
                <c:pt idx="6">
                  <c:v>2013/14</c:v>
                </c:pt>
                <c:pt idx="7">
                  <c:v>2014/15</c:v>
                </c:pt>
                <c:pt idx="8">
                  <c:v>2015/16</c:v>
                </c:pt>
                <c:pt idx="9">
                  <c:v>2016/17</c:v>
                </c:pt>
              </c:strCache>
            </c:strRef>
          </c:cat>
          <c:val>
            <c:numRef>
              <c:f>'PC-Primary Care'!$Q$4:$Q$13</c:f>
              <c:numCache>
                <c:formatCode>0.0</c:formatCode>
                <c:ptCount val="10"/>
                <c:pt idx="0">
                  <c:v>100</c:v>
                </c:pt>
                <c:pt idx="1">
                  <c:v>104.1577872750558</c:v>
                </c:pt>
                <c:pt idx="2">
                  <c:v>106.56623792283472</c:v>
                </c:pt>
                <c:pt idx="3">
                  <c:v>121.8316936294292</c:v>
                </c:pt>
                <c:pt idx="4">
                  <c:v>125.08421940003851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F9-4723-BDB7-B3EEC82651C1}"/>
            </c:ext>
          </c:extLst>
        </c:ser>
        <c:ser>
          <c:idx val="3"/>
          <c:order val="3"/>
          <c:tx>
            <c:strRef>
              <c:f>'PC-Primary Care'!$R$3</c:f>
              <c:strCache>
                <c:ptCount val="1"/>
                <c:pt idx="0">
                  <c:v>Total Growth Index**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'PC-Primary Care'!$N$4:$N$13</c:f>
              <c:strCache>
                <c:ptCount val="10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2012/13**</c:v>
                </c:pt>
                <c:pt idx="6">
                  <c:v>2013/14</c:v>
                </c:pt>
                <c:pt idx="7">
                  <c:v>2014/15</c:v>
                </c:pt>
                <c:pt idx="8">
                  <c:v>2015/16</c:v>
                </c:pt>
                <c:pt idx="9">
                  <c:v>2016/17</c:v>
                </c:pt>
              </c:strCache>
            </c:strRef>
          </c:cat>
          <c:val>
            <c:numRef>
              <c:f>'PC-Primary Care'!$R$4:$R$13</c:f>
              <c:numCache>
                <c:formatCode>0.0</c:formatCode>
                <c:ptCount val="10"/>
                <c:pt idx="5">
                  <c:v>100</c:v>
                </c:pt>
                <c:pt idx="6">
                  <c:v>103.3639980014468</c:v>
                </c:pt>
                <c:pt idx="7">
                  <c:v>100.04358498449866</c:v>
                </c:pt>
                <c:pt idx="8">
                  <c:v>79.741670229936943</c:v>
                </c:pt>
                <c:pt idx="9">
                  <c:v>82.936643301767916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F9-4723-BDB7-B3EEC82651C1}"/>
            </c:ext>
          </c:extLst>
        </c:ser>
        <c:ser>
          <c:idx val="4"/>
          <c:order val="4"/>
          <c:tx>
            <c:strRef>
              <c:f>'PC-Primary Care'!$S$3</c:f>
              <c:strCache>
                <c:ptCount val="1"/>
                <c:pt idx="0">
                  <c:v>Laspeyres Volume Growth Index**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'PC-Primary Care'!$N$4:$N$13</c:f>
              <c:strCache>
                <c:ptCount val="10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2012/13**</c:v>
                </c:pt>
                <c:pt idx="6">
                  <c:v>2013/14</c:v>
                </c:pt>
                <c:pt idx="7">
                  <c:v>2014/15</c:v>
                </c:pt>
                <c:pt idx="8">
                  <c:v>2015/16</c:v>
                </c:pt>
                <c:pt idx="9">
                  <c:v>2016/17</c:v>
                </c:pt>
              </c:strCache>
            </c:strRef>
          </c:cat>
          <c:val>
            <c:numRef>
              <c:f>'PC-Primary Care'!$S$4:$S$13</c:f>
              <c:numCache>
                <c:formatCode>0.0</c:formatCode>
                <c:ptCount val="10"/>
                <c:pt idx="5">
                  <c:v>100</c:v>
                </c:pt>
                <c:pt idx="6">
                  <c:v>100.51094287074507</c:v>
                </c:pt>
                <c:pt idx="7">
                  <c:v>100.59625643467871</c:v>
                </c:pt>
                <c:pt idx="8">
                  <c:v>98.254083508321145</c:v>
                </c:pt>
                <c:pt idx="9">
                  <c:v>99.103586210606181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F9-4723-BDB7-B3EEC82651C1}"/>
            </c:ext>
          </c:extLst>
        </c:ser>
        <c:ser>
          <c:idx val="5"/>
          <c:order val="5"/>
          <c:tx>
            <c:strRef>
              <c:f>'PC-Primary Care'!$T$3</c:f>
              <c:strCache>
                <c:ptCount val="1"/>
                <c:pt idx="0">
                  <c:v>Paasche Price Growth Index**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75000"/>
                </a:schemeClr>
              </a:solidFill>
              <a:ln w="9525">
                <a:solidFill>
                  <a:schemeClr val="bg2">
                    <a:lumMod val="75000"/>
                  </a:schemeClr>
                </a:solidFill>
              </a:ln>
              <a:effectLst/>
            </c:spPr>
          </c:marker>
          <c:cat>
            <c:strRef>
              <c:f>'PC-Primary Care'!$N$4:$N$13</c:f>
              <c:strCache>
                <c:ptCount val="10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2012/13**</c:v>
                </c:pt>
                <c:pt idx="6">
                  <c:v>2013/14</c:v>
                </c:pt>
                <c:pt idx="7">
                  <c:v>2014/15</c:v>
                </c:pt>
                <c:pt idx="8">
                  <c:v>2015/16</c:v>
                </c:pt>
                <c:pt idx="9">
                  <c:v>2016/17</c:v>
                </c:pt>
              </c:strCache>
            </c:strRef>
          </c:cat>
          <c:val>
            <c:numRef>
              <c:f>'PC-Primary Care'!$T$4:$T$13</c:f>
              <c:numCache>
                <c:formatCode>0.0</c:formatCode>
                <c:ptCount val="10"/>
                <c:pt idx="5">
                  <c:v>100</c:v>
                </c:pt>
                <c:pt idx="6">
                  <c:v>102.83855175288794</c:v>
                </c:pt>
                <c:pt idx="7">
                  <c:v>99.45060435669501</c:v>
                </c:pt>
                <c:pt idx="8">
                  <c:v>81.158632173474601</c:v>
                </c:pt>
                <c:pt idx="9">
                  <c:v>83.686823527776539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F9-4723-BDB7-B3EEC8265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562104"/>
        <c:axId val="553562432"/>
      </c:lineChart>
      <c:catAx>
        <c:axId val="553562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562432"/>
        <c:crosses val="autoZero"/>
        <c:auto val="1"/>
        <c:lblAlgn val="ctr"/>
        <c:lblOffset val="100"/>
        <c:noMultiLvlLbl val="0"/>
      </c:catAx>
      <c:valAx>
        <c:axId val="553562432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562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Prescribing</a:t>
            </a:r>
            <a:r>
              <a:rPr lang="en-GB" baseline="0"/>
              <a:t> </a:t>
            </a:r>
            <a:endParaRPr lang="en-GB"/>
          </a:p>
        </c:rich>
      </c:tx>
      <c:layout>
        <c:manualLayout>
          <c:xMode val="edge"/>
          <c:yMode val="edge"/>
          <c:x val="0.3956041119860018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'CC-Community Prescribing'!$I$3</c:f>
              <c:strCache>
                <c:ptCount val="1"/>
                <c:pt idx="0">
                  <c:v>Total Growth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'CC-Community Prescribing'!$O$5:$O$12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'CC-Community Prescribing'!$I$5:$I$12</c:f>
              <c:numCache>
                <c:formatCode>0.00%</c:formatCode>
                <c:ptCount val="8"/>
                <c:pt idx="0">
                  <c:v>2.9268022711146147E-2</c:v>
                </c:pt>
                <c:pt idx="1">
                  <c:v>3.0077896700645423E-2</c:v>
                </c:pt>
                <c:pt idx="2">
                  <c:v>-1.1572300957930048E-2</c:v>
                </c:pt>
                <c:pt idx="3">
                  <c:v>-3.8618120963843872E-2</c:v>
                </c:pt>
                <c:pt idx="4">
                  <c:v>3.1306335374129413E-2</c:v>
                </c:pt>
                <c:pt idx="5">
                  <c:v>2.752612047724301E-2</c:v>
                </c:pt>
                <c:pt idx="6">
                  <c:v>3.8656012324595368E-2</c:v>
                </c:pt>
                <c:pt idx="7">
                  <c:v>-1.0175220293150544E-2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0-48EC-87C0-E3BC374725F4}"/>
            </c:ext>
          </c:extLst>
        </c:ser>
        <c:ser>
          <c:idx val="1"/>
          <c:order val="1"/>
          <c:tx>
            <c:strRef>
              <c:f>'CC-Community Prescribing'!$J$3</c:f>
              <c:strCache>
                <c:ptCount val="1"/>
                <c:pt idx="0">
                  <c:v>Laspeyres Volume Growth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'CC-Community Prescribing'!$O$5:$O$12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'CC-Community Prescribing'!$J$5:$J$12</c:f>
              <c:numCache>
                <c:formatCode>0.00%</c:formatCode>
                <c:ptCount val="8"/>
                <c:pt idx="0">
                  <c:v>6.9284082575049366E-2</c:v>
                </c:pt>
                <c:pt idx="1">
                  <c:v>4.7608884492738923E-2</c:v>
                </c:pt>
                <c:pt idx="2">
                  <c:v>3.3495922606974426E-2</c:v>
                </c:pt>
                <c:pt idx="3">
                  <c:v>3.5574355282086856E-2</c:v>
                </c:pt>
                <c:pt idx="4">
                  <c:v>5.1260747965689246E-2</c:v>
                </c:pt>
                <c:pt idx="5">
                  <c:v>4.1127352917981197E-2</c:v>
                </c:pt>
                <c:pt idx="6">
                  <c:v>3.9379146000938281E-2</c:v>
                </c:pt>
                <c:pt idx="7">
                  <c:v>6.4369068196930002E-2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0-48EC-87C0-E3BC374725F4}"/>
            </c:ext>
          </c:extLst>
        </c:ser>
        <c:ser>
          <c:idx val="2"/>
          <c:order val="2"/>
          <c:tx>
            <c:strRef>
              <c:f>'CC-Community Prescribing'!$K$3</c:f>
              <c:strCache>
                <c:ptCount val="1"/>
                <c:pt idx="0">
                  <c:v>Paasche Price Growth Rate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'CC-Community Prescribing'!$O$5:$O$12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'CC-Community Prescribing'!$K$5:$K$12</c:f>
              <c:numCache>
                <c:formatCode>0.00%</c:formatCode>
                <c:ptCount val="8"/>
                <c:pt idx="0">
                  <c:v>-3.7423225984564046E-2</c:v>
                </c:pt>
                <c:pt idx="1">
                  <c:v>-1.67342870527315E-2</c:v>
                </c:pt>
                <c:pt idx="2">
                  <c:v>-4.3607548495421922E-2</c:v>
                </c:pt>
                <c:pt idx="3">
                  <c:v>-7.1643794448464249E-2</c:v>
                </c:pt>
                <c:pt idx="4">
                  <c:v>-1.8981411253272573E-2</c:v>
                </c:pt>
                <c:pt idx="5">
                  <c:v>-1.306394688663004E-2</c:v>
                </c:pt>
                <c:pt idx="6">
                  <c:v>-6.9573617974272306E-4</c:v>
                </c:pt>
                <c:pt idx="7">
                  <c:v>-7.0036128179072898E-2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70-48EC-87C0-E3BC37472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938880"/>
        <c:axId val="538931664"/>
      </c:lineChart>
      <c:catAx>
        <c:axId val="53893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931664"/>
        <c:crosses val="autoZero"/>
        <c:auto val="1"/>
        <c:lblAlgn val="ctr"/>
        <c:lblOffset val="100"/>
        <c:noMultiLvlLbl val="0"/>
      </c:catAx>
      <c:valAx>
        <c:axId val="53893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938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Prescribing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'CC-Community Prescribing'!$L$3</c:f>
              <c:strCache>
                <c:ptCount val="1"/>
                <c:pt idx="0">
                  <c:v>Total Growth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'CC-Community Prescribing'!$B$4:$B$12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'CC-Community Prescribing'!$L$4:$L$12</c:f>
              <c:numCache>
                <c:formatCode>0.0</c:formatCode>
                <c:ptCount val="9"/>
                <c:pt idx="0">
                  <c:v>100</c:v>
                </c:pt>
                <c:pt idx="1">
                  <c:v>102.92680227111461</c:v>
                </c:pt>
                <c:pt idx="2">
                  <c:v>106.02262399755296</c:v>
                </c:pt>
                <c:pt idx="3">
                  <c:v>104.79569828430381</c:v>
                </c:pt>
                <c:pt idx="4">
                  <c:v>100.74868533147009</c:v>
                </c:pt>
                <c:pt idx="5">
                  <c:v>103.90275746295973</c:v>
                </c:pt>
                <c:pt idx="6">
                  <c:v>106.76279728280292</c:v>
                </c:pt>
                <c:pt idx="7">
                  <c:v>110.88982129037522</c:v>
                </c:pt>
                <c:pt idx="8">
                  <c:v>109.76149293047756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D-4D7B-BACE-B4FDA1055695}"/>
            </c:ext>
          </c:extLst>
        </c:ser>
        <c:ser>
          <c:idx val="1"/>
          <c:order val="1"/>
          <c:tx>
            <c:strRef>
              <c:f>'CC-Community Prescribing'!$M$3</c:f>
              <c:strCache>
                <c:ptCount val="1"/>
                <c:pt idx="0">
                  <c:v>Laspeyres Volume Growth 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'CC-Community Prescribing'!$B$4:$B$12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'CC-Community Prescribing'!$M$4:$M$12</c:f>
              <c:numCache>
                <c:formatCode>0.0</c:formatCode>
                <c:ptCount val="9"/>
                <c:pt idx="0">
                  <c:v>100</c:v>
                </c:pt>
                <c:pt idx="1">
                  <c:v>106.92840825750494</c:v>
                </c:pt>
                <c:pt idx="2">
                  <c:v>112.01915049522893</c:v>
                </c:pt>
                <c:pt idx="3">
                  <c:v>115.77133529071614</c:v>
                </c:pt>
                <c:pt idx="4">
                  <c:v>119.88982590382967</c:v>
                </c:pt>
                <c:pt idx="5">
                  <c:v>126.03546805313624</c:v>
                </c:pt>
                <c:pt idx="6">
                  <c:v>131.21897322794052</c:v>
                </c:pt>
                <c:pt idx="7">
                  <c:v>136.38626433277682</c:v>
                </c:pt>
                <c:pt idx="8">
                  <c:v>145.16532108273785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D-4D7B-BACE-B4FDA1055695}"/>
            </c:ext>
          </c:extLst>
        </c:ser>
        <c:ser>
          <c:idx val="2"/>
          <c:order val="2"/>
          <c:tx>
            <c:strRef>
              <c:f>'CC-Community Prescribing'!$N$3</c:f>
              <c:strCache>
                <c:ptCount val="1"/>
                <c:pt idx="0">
                  <c:v>Paasche Price Growth Index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'CC-Community Prescribing'!$B$4:$B$12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'CC-Community Prescribing'!$N$4:$N$12</c:f>
              <c:numCache>
                <c:formatCode>0.0</c:formatCode>
                <c:ptCount val="9"/>
                <c:pt idx="0">
                  <c:v>100</c:v>
                </c:pt>
                <c:pt idx="1">
                  <c:v>96.257677401543589</c:v>
                </c:pt>
                <c:pt idx="2">
                  <c:v>94.646873796876932</c:v>
                </c:pt>
                <c:pt idx="3">
                  <c:v>90.519555657839547</c:v>
                </c:pt>
                <c:pt idx="4">
                  <c:v>84.034391218722973</c:v>
                </c:pt>
                <c:pt idx="5">
                  <c:v>82.439299879581995</c:v>
                </c:pt>
                <c:pt idx="6">
                  <c:v>81.362317244584176</c:v>
                </c:pt>
                <c:pt idx="7">
                  <c:v>81.305710536809414</c:v>
                </c:pt>
                <c:pt idx="8">
                  <c:v>75.611373371962827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AD-4D7B-BACE-B4FDA1055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725600"/>
        <c:axId val="790725928"/>
      </c:lineChart>
      <c:catAx>
        <c:axId val="7907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0725928"/>
        <c:crosses val="autoZero"/>
        <c:auto val="1"/>
        <c:lblAlgn val="ctr"/>
        <c:lblOffset val="100"/>
        <c:noMultiLvlLbl val="0"/>
      </c:catAx>
      <c:valAx>
        <c:axId val="790725928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072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Community</a:t>
            </a:r>
            <a:r>
              <a:rPr lang="en-GB" baseline="0"/>
              <a:t> Care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'CC-Community Care'!$I$3</c:f>
              <c:strCache>
                <c:ptCount val="1"/>
                <c:pt idx="0">
                  <c:v>Total Growth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'CC-Community Care'!$O$5:$O$12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'CC-Community Care'!$I$5:$I$12</c:f>
              <c:numCache>
                <c:formatCode>0.00%</c:formatCode>
                <c:ptCount val="8"/>
                <c:pt idx="0">
                  <c:v>6.8421819847724219E-2</c:v>
                </c:pt>
                <c:pt idx="1">
                  <c:v>4.6839250387491482E-3</c:v>
                </c:pt>
                <c:pt idx="2">
                  <c:v>-6.78148523034654E-2</c:v>
                </c:pt>
                <c:pt idx="3">
                  <c:v>4.8366206365758169E-2</c:v>
                </c:pt>
                <c:pt idx="4">
                  <c:v>0.17511118488727639</c:v>
                </c:pt>
                <c:pt idx="5">
                  <c:v>3.8663205628691077E-2</c:v>
                </c:pt>
                <c:pt idx="6">
                  <c:v>2.3405018511851949E-2</c:v>
                </c:pt>
                <c:pt idx="7">
                  <c:v>3.0594238792136963E-2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5-4AC9-B1A5-71F2580F3263}"/>
            </c:ext>
          </c:extLst>
        </c:ser>
        <c:ser>
          <c:idx val="1"/>
          <c:order val="1"/>
          <c:tx>
            <c:strRef>
              <c:f>'CC-Community Care'!$J$3</c:f>
              <c:strCache>
                <c:ptCount val="1"/>
                <c:pt idx="0">
                  <c:v>Laspeyres Volume Growth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'CC-Community Care'!$O$5:$O$12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'CC-Community Care'!$J$5:$J$12</c:f>
              <c:numCache>
                <c:formatCode>0.00%</c:formatCode>
                <c:ptCount val="8"/>
                <c:pt idx="0">
                  <c:v>6.5339346900521456E-2</c:v>
                </c:pt>
                <c:pt idx="1">
                  <c:v>3.6388349137845832E-3</c:v>
                </c:pt>
                <c:pt idx="2">
                  <c:v>-9.9098073854447244E-2</c:v>
                </c:pt>
                <c:pt idx="3">
                  <c:v>1.6843931389828759E-2</c:v>
                </c:pt>
                <c:pt idx="4">
                  <c:v>0.17422560929549502</c:v>
                </c:pt>
                <c:pt idx="5">
                  <c:v>2.1860561133502099E-3</c:v>
                </c:pt>
                <c:pt idx="6">
                  <c:v>6.4285610903920265E-3</c:v>
                </c:pt>
                <c:pt idx="7">
                  <c:v>2.3070770545851049E-2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5-4AC9-B1A5-71F2580F3263}"/>
            </c:ext>
          </c:extLst>
        </c:ser>
        <c:ser>
          <c:idx val="2"/>
          <c:order val="2"/>
          <c:tx>
            <c:strRef>
              <c:f>'CC-Community Care'!$K$3</c:f>
              <c:strCache>
                <c:ptCount val="1"/>
                <c:pt idx="0">
                  <c:v>Paasche Price Growth Rate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'CC-Community Care'!$O$5:$O$12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'CC-Community Care'!$K$5:$K$12</c:f>
              <c:numCache>
                <c:formatCode>0.00%</c:formatCode>
                <c:ptCount val="8"/>
                <c:pt idx="0">
                  <c:v>2.8934188492810708E-3</c:v>
                </c:pt>
                <c:pt idx="1">
                  <c:v>1.0413010025207559E-3</c:v>
                </c:pt>
                <c:pt idx="2">
                  <c:v>3.4724336404546197E-2</c:v>
                </c:pt>
                <c:pt idx="3">
                  <c:v>3.1000111229305904E-2</c:v>
                </c:pt>
                <c:pt idx="4">
                  <c:v>7.5417840044611495E-4</c:v>
                </c:pt>
                <c:pt idx="5">
                  <c:v>3.6397582357916125E-2</c:v>
                </c:pt>
                <c:pt idx="6">
                  <c:v>1.6868020322343691E-2</c:v>
                </c:pt>
                <c:pt idx="7">
                  <c:v>7.3538101790082688E-3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45-4AC9-B1A5-71F2580F3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369072"/>
        <c:axId val="802369400"/>
      </c:lineChart>
      <c:catAx>
        <c:axId val="80236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369400"/>
        <c:crosses val="autoZero"/>
        <c:auto val="1"/>
        <c:lblAlgn val="ctr"/>
        <c:lblOffset val="100"/>
        <c:noMultiLvlLbl val="0"/>
      </c:catAx>
      <c:valAx>
        <c:axId val="802369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36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Community</a:t>
            </a:r>
            <a:r>
              <a:rPr lang="en-GB" baseline="0"/>
              <a:t> Care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'CC-Community Care'!$L$3</c:f>
              <c:strCache>
                <c:ptCount val="1"/>
                <c:pt idx="0">
                  <c:v>Total Growth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'CC-Community Care'!$B$4:$B$12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'CC-Community Care'!$L$4:$L$12</c:f>
              <c:numCache>
                <c:formatCode>0.0</c:formatCode>
                <c:ptCount val="9"/>
                <c:pt idx="0">
                  <c:v>100</c:v>
                </c:pt>
                <c:pt idx="1">
                  <c:v>106.84218198477242</c:v>
                </c:pt>
                <c:pt idx="2">
                  <c:v>107.3426227561655</c:v>
                </c:pt>
                <c:pt idx="3">
                  <c:v>100.06319864808953</c:v>
                </c:pt>
                <c:pt idx="4">
                  <c:v>104.90287596352087</c:v>
                </c:pt>
                <c:pt idx="5">
                  <c:v>123.27254287157599</c:v>
                </c:pt>
                <c:pt idx="6">
                  <c:v>128.03865454499137</c:v>
                </c:pt>
                <c:pt idx="7">
                  <c:v>131.03540162484953</c:v>
                </c:pt>
                <c:pt idx="8">
                  <c:v>135.04432999238375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4-4E3E-A972-17CB24D490D9}"/>
            </c:ext>
          </c:extLst>
        </c:ser>
        <c:ser>
          <c:idx val="1"/>
          <c:order val="1"/>
          <c:tx>
            <c:strRef>
              <c:f>'CC-Community Care'!$M$3</c:f>
              <c:strCache>
                <c:ptCount val="1"/>
                <c:pt idx="0">
                  <c:v>Laspeyres Volume Growth 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'CC-Community Care'!$B$4:$B$12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'CC-Community Care'!$M$4:$M$12</c:f>
              <c:numCache>
                <c:formatCode>0.0</c:formatCode>
                <c:ptCount val="9"/>
                <c:pt idx="0">
                  <c:v>100</c:v>
                </c:pt>
                <c:pt idx="1">
                  <c:v>106.53393469005215</c:v>
                </c:pt>
                <c:pt idx="2">
                  <c:v>106.92159409110516</c:v>
                </c:pt>
                <c:pt idx="3">
                  <c:v>96.325870063229587</c:v>
                </c:pt>
                <c:pt idx="4">
                  <c:v>97.94837640964019</c:v>
                </c:pt>
                <c:pt idx="5">
                  <c:v>115.01349196911424</c:v>
                </c:pt>
                <c:pt idx="6">
                  <c:v>115.26491791635108</c:v>
                </c:pt>
                <c:pt idx="7">
                  <c:v>116.00590548275537</c:v>
                </c:pt>
                <c:pt idx="8">
                  <c:v>118.68225111011169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4-4E3E-A972-17CB24D490D9}"/>
            </c:ext>
          </c:extLst>
        </c:ser>
        <c:ser>
          <c:idx val="2"/>
          <c:order val="2"/>
          <c:tx>
            <c:strRef>
              <c:f>'CC-Community Care'!$N$3</c:f>
              <c:strCache>
                <c:ptCount val="1"/>
                <c:pt idx="0">
                  <c:v>Paasche Price Growth Index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'CC-Community Care'!$B$4:$B$12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'CC-Community Care'!$N$4:$N$12</c:f>
              <c:numCache>
                <c:formatCode>0.0</c:formatCode>
                <c:ptCount val="9"/>
                <c:pt idx="0">
                  <c:v>100</c:v>
                </c:pt>
                <c:pt idx="1">
                  <c:v>100.28934188492811</c:v>
                </c:pt>
                <c:pt idx="2">
                  <c:v>100.39377327717503</c:v>
                </c:pt>
                <c:pt idx="3">
                  <c:v>103.8798804333734</c:v>
                </c:pt>
                <c:pt idx="4">
                  <c:v>107.10016828129497</c:v>
                </c:pt>
                <c:pt idx="5">
                  <c:v>107.18094091489687</c:v>
                </c:pt>
                <c:pt idx="6">
                  <c:v>111.08206803904577</c:v>
                </c:pt>
                <c:pt idx="7">
                  <c:v>112.95580262017636</c:v>
                </c:pt>
                <c:pt idx="8">
                  <c:v>113.78645815126266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74-4E3E-A972-17CB24D49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205728"/>
        <c:axId val="802204416"/>
      </c:lineChart>
      <c:catAx>
        <c:axId val="80220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204416"/>
        <c:crosses val="autoZero"/>
        <c:auto val="1"/>
        <c:lblAlgn val="ctr"/>
        <c:lblOffset val="100"/>
        <c:noMultiLvlLbl val="0"/>
      </c:catAx>
      <c:valAx>
        <c:axId val="802204416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20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Volume</a:t>
            </a:r>
            <a:r>
              <a:rPr lang="en-GB" baseline="0"/>
              <a:t> Growth: All Settings (exc. Chemotherapy, High Cost Drugs and Outpatient)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'Summary Graphs'!$V$5</c:f>
              <c:strCache>
                <c:ptCount val="1"/>
                <c:pt idx="0">
                  <c:v>Inpatient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'Summary Graphs'!$U$6:$U$14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Graphs'!$V$6:$V$14</c:f>
              <c:numCache>
                <c:formatCode>0.00</c:formatCode>
                <c:ptCount val="9"/>
                <c:pt idx="0">
                  <c:v>100</c:v>
                </c:pt>
                <c:pt idx="1">
                  <c:v>102.81547438875398</c:v>
                </c:pt>
                <c:pt idx="2">
                  <c:v>104.46220125270686</c:v>
                </c:pt>
                <c:pt idx="3">
                  <c:v>106.93814714897479</c:v>
                </c:pt>
                <c:pt idx="4">
                  <c:v>107.77976085895219</c:v>
                </c:pt>
                <c:pt idx="5">
                  <c:v>110.88928424358971</c:v>
                </c:pt>
                <c:pt idx="6">
                  <c:v>112.49413520325915</c:v>
                </c:pt>
                <c:pt idx="7">
                  <c:v>116.41575254579297</c:v>
                </c:pt>
                <c:pt idx="8">
                  <c:v>119.49933249100629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5-4146-B858-23C1EAB81F61}"/>
            </c:ext>
          </c:extLst>
        </c:ser>
        <c:ser>
          <c:idx val="2"/>
          <c:order val="1"/>
          <c:tx>
            <c:strRef>
              <c:f>'Summary Graphs'!$AF$5</c:f>
              <c:strCache>
                <c:ptCount val="1"/>
                <c:pt idx="0">
                  <c:v>Community Prescribing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'Summary Graphs'!$U$6:$U$14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Graphs'!$AF$6:$AF$14</c:f>
              <c:numCache>
                <c:formatCode>0.00</c:formatCode>
                <c:ptCount val="9"/>
                <c:pt idx="0">
                  <c:v>100</c:v>
                </c:pt>
                <c:pt idx="1">
                  <c:v>106.92840825750494</c:v>
                </c:pt>
                <c:pt idx="2">
                  <c:v>112.01915049522893</c:v>
                </c:pt>
                <c:pt idx="3">
                  <c:v>115.77133529071614</c:v>
                </c:pt>
                <c:pt idx="4">
                  <c:v>119.88982590382967</c:v>
                </c:pt>
                <c:pt idx="5">
                  <c:v>126.03546805313624</c:v>
                </c:pt>
                <c:pt idx="6">
                  <c:v>131.21897322794052</c:v>
                </c:pt>
                <c:pt idx="7">
                  <c:v>136.38626433277682</c:v>
                </c:pt>
                <c:pt idx="8">
                  <c:v>145.16532108273785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85-4146-B858-23C1EAB81F61}"/>
            </c:ext>
          </c:extLst>
        </c:ser>
        <c:ser>
          <c:idx val="3"/>
          <c:order val="2"/>
          <c:tx>
            <c:strRef>
              <c:f>'Summary Graphs'!$AG$5</c:f>
              <c:strCache>
                <c:ptCount val="1"/>
                <c:pt idx="0">
                  <c:v>Community Care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'Summary Graphs'!$U$6:$U$14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Graphs'!$AG$6:$AG$14</c:f>
              <c:numCache>
                <c:formatCode>0.00</c:formatCode>
                <c:ptCount val="9"/>
                <c:pt idx="0">
                  <c:v>100</c:v>
                </c:pt>
                <c:pt idx="1">
                  <c:v>106.53393469005215</c:v>
                </c:pt>
                <c:pt idx="2">
                  <c:v>106.92159409110516</c:v>
                </c:pt>
                <c:pt idx="3">
                  <c:v>96.325870063229587</c:v>
                </c:pt>
                <c:pt idx="4">
                  <c:v>97.94837640964019</c:v>
                </c:pt>
                <c:pt idx="5">
                  <c:v>115.01349196911424</c:v>
                </c:pt>
                <c:pt idx="6">
                  <c:v>115.26491791635108</c:v>
                </c:pt>
                <c:pt idx="7">
                  <c:v>116.00590548275537</c:v>
                </c:pt>
                <c:pt idx="8">
                  <c:v>118.68225111011169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85-4146-B858-23C1EAB81F61}"/>
            </c:ext>
          </c:extLst>
        </c:ser>
        <c:ser>
          <c:idx val="4"/>
          <c:order val="3"/>
          <c:tx>
            <c:strRef>
              <c:f>'Summary Graphs'!$X$5</c:f>
              <c:strCache>
                <c:ptCount val="1"/>
                <c:pt idx="0">
                  <c:v>A&amp;E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'Summary Graphs'!$U$6:$U$14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Graphs'!$X$6:$X$14</c:f>
              <c:numCache>
                <c:formatCode>0.00</c:formatCode>
                <c:ptCount val="9"/>
                <c:pt idx="0">
                  <c:v>100</c:v>
                </c:pt>
                <c:pt idx="1">
                  <c:v>104.31287406671149</c:v>
                </c:pt>
                <c:pt idx="2">
                  <c:v>110.12190612355107</c:v>
                </c:pt>
                <c:pt idx="3">
                  <c:v>110.87263668480142</c:v>
                </c:pt>
                <c:pt idx="4">
                  <c:v>114.80344044394032</c:v>
                </c:pt>
                <c:pt idx="5">
                  <c:v>118.28806658237369</c:v>
                </c:pt>
                <c:pt idx="6">
                  <c:v>123.21693432682184</c:v>
                </c:pt>
                <c:pt idx="7">
                  <c:v>127.32303106280308</c:v>
                </c:pt>
                <c:pt idx="8">
                  <c:v>130.1587151672974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85-4146-B858-23C1EAB81F61}"/>
            </c:ext>
          </c:extLst>
        </c:ser>
        <c:ser>
          <c:idx val="6"/>
          <c:order val="4"/>
          <c:tx>
            <c:strRef>
              <c:f>'Summary Graphs'!$AA$5</c:f>
              <c:strCache>
                <c:ptCount val="1"/>
                <c:pt idx="0">
                  <c:v>Radiotherapy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'Summary Graphs'!$U$6:$U$14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Graphs'!$AA$6:$AA$14</c:f>
              <c:numCache>
                <c:formatCode>0.00</c:formatCode>
                <c:ptCount val="9"/>
                <c:pt idx="0">
                  <c:v>100</c:v>
                </c:pt>
                <c:pt idx="1">
                  <c:v>114.01496726741136</c:v>
                </c:pt>
                <c:pt idx="2">
                  <c:v>135.06810180282278</c:v>
                </c:pt>
                <c:pt idx="3">
                  <c:v>156.3402179016484</c:v>
                </c:pt>
                <c:pt idx="4">
                  <c:v>154.25769383630421</c:v>
                </c:pt>
                <c:pt idx="5">
                  <c:v>159.15152676801165</c:v>
                </c:pt>
                <c:pt idx="6">
                  <c:v>177.69069523163711</c:v>
                </c:pt>
                <c:pt idx="7">
                  <c:v>176.81157710300405</c:v>
                </c:pt>
                <c:pt idx="8">
                  <c:v>172.08306179045178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E85-4146-B858-23C1EAB81F61}"/>
            </c:ext>
          </c:extLst>
        </c:ser>
        <c:ser>
          <c:idx val="8"/>
          <c:order val="5"/>
          <c:tx>
            <c:strRef>
              <c:f>'Summary Graphs'!$Y$5</c:f>
              <c:strCache>
                <c:ptCount val="1"/>
                <c:pt idx="0">
                  <c:v>Specialist Services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'Summary Graphs'!$U$6:$U$14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Graphs'!$Y$6:$Y$14</c:f>
              <c:numCache>
                <c:formatCode>0.00</c:formatCode>
                <c:ptCount val="9"/>
                <c:pt idx="0">
                  <c:v>100</c:v>
                </c:pt>
                <c:pt idx="1">
                  <c:v>106.07718238174093</c:v>
                </c:pt>
                <c:pt idx="2">
                  <c:v>109.29318127573866</c:v>
                </c:pt>
                <c:pt idx="3">
                  <c:v>112.39974306290254</c:v>
                </c:pt>
                <c:pt idx="4">
                  <c:v>115.02174726901265</c:v>
                </c:pt>
                <c:pt idx="5">
                  <c:v>119.05103971511727</c:v>
                </c:pt>
                <c:pt idx="6">
                  <c:v>119.86893011667227</c:v>
                </c:pt>
                <c:pt idx="7">
                  <c:v>120.43690373773929</c:v>
                </c:pt>
                <c:pt idx="8">
                  <c:v>121.66615815533582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E85-4146-B858-23C1EAB81F61}"/>
            </c:ext>
          </c:extLst>
        </c:ser>
        <c:ser>
          <c:idx val="9"/>
          <c:order val="6"/>
          <c:tx>
            <c:strRef>
              <c:f>'Summary Graphs'!$AC$5</c:f>
              <c:strCache>
                <c:ptCount val="1"/>
                <c:pt idx="0">
                  <c:v>Radiology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'Summary Graphs'!$U$6:$U$14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Graphs'!$AC$6:$AC$14</c:f>
              <c:numCache>
                <c:formatCode>0.00</c:formatCode>
                <c:ptCount val="9"/>
                <c:pt idx="0">
                  <c:v>100</c:v>
                </c:pt>
                <c:pt idx="1">
                  <c:v>106.24454099019243</c:v>
                </c:pt>
                <c:pt idx="2">
                  <c:v>106.92336800342738</c:v>
                </c:pt>
                <c:pt idx="3">
                  <c:v>106.2278879275833</c:v>
                </c:pt>
                <c:pt idx="4">
                  <c:v>108.57109850527469</c:v>
                </c:pt>
                <c:pt idx="5">
                  <c:v>116.71339242867685</c:v>
                </c:pt>
                <c:pt idx="6">
                  <c:v>119.77150641279492</c:v>
                </c:pt>
                <c:pt idx="7">
                  <c:v>130.95011103370041</c:v>
                </c:pt>
                <c:pt idx="8">
                  <c:v>139.82493771313938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E85-4146-B858-23C1EAB81F61}"/>
            </c:ext>
          </c:extLst>
        </c:ser>
        <c:ser>
          <c:idx val="10"/>
          <c:order val="7"/>
          <c:tx>
            <c:strRef>
              <c:f>'Summary Graphs'!$AD$5</c:f>
              <c:strCache>
                <c:ptCount val="1"/>
                <c:pt idx="0">
                  <c:v>Diagnostic Tests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'Summary Graphs'!$U$6:$U$14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Graphs'!$AD$6:$AD$14</c:f>
              <c:numCache>
                <c:formatCode>0.00</c:formatCode>
                <c:ptCount val="9"/>
                <c:pt idx="0">
                  <c:v>100</c:v>
                </c:pt>
                <c:pt idx="1">
                  <c:v>105.81752532228934</c:v>
                </c:pt>
                <c:pt idx="2">
                  <c:v>112.15092904301146</c:v>
                </c:pt>
                <c:pt idx="3">
                  <c:v>131.92294834625574</c:v>
                </c:pt>
                <c:pt idx="4">
                  <c:v>133.71576312170455</c:v>
                </c:pt>
                <c:pt idx="5">
                  <c:v>154.4830200521024</c:v>
                </c:pt>
                <c:pt idx="6">
                  <c:v>154.07067804935932</c:v>
                </c:pt>
                <c:pt idx="7">
                  <c:v>152.47540121889631</c:v>
                </c:pt>
                <c:pt idx="8">
                  <c:v>158.95164053823316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E85-4146-B858-23C1EAB81F61}"/>
            </c:ext>
          </c:extLst>
        </c:ser>
        <c:ser>
          <c:idx val="11"/>
          <c:order val="8"/>
          <c:tx>
            <c:strRef>
              <c:f>'Summary Graphs'!$AI$5</c:f>
              <c:strCache>
                <c:ptCount val="1"/>
                <c:pt idx="0">
                  <c:v>Rehabilitation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'Summary Graphs'!$U$6:$U$14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Graphs'!$AI$6:$AI$14</c:f>
              <c:numCache>
                <c:formatCode>0.00</c:formatCode>
                <c:ptCount val="9"/>
                <c:pt idx="0">
                  <c:v>100</c:v>
                </c:pt>
                <c:pt idx="1">
                  <c:v>103.1999559896317</c:v>
                </c:pt>
                <c:pt idx="2">
                  <c:v>104.08661444163683</c:v>
                </c:pt>
                <c:pt idx="3">
                  <c:v>93.238097058205085</c:v>
                </c:pt>
                <c:pt idx="4">
                  <c:v>89.199636834831253</c:v>
                </c:pt>
                <c:pt idx="5">
                  <c:v>100.02386352954858</c:v>
                </c:pt>
                <c:pt idx="6">
                  <c:v>102.37300912354017</c:v>
                </c:pt>
                <c:pt idx="7">
                  <c:v>100.81628169455652</c:v>
                </c:pt>
                <c:pt idx="8">
                  <c:v>97.685799355506063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E85-4146-B858-23C1EAB81F61}"/>
            </c:ext>
          </c:extLst>
        </c:ser>
        <c:ser>
          <c:idx val="12"/>
          <c:order val="9"/>
          <c:tx>
            <c:strRef>
              <c:f>'Summary Graphs'!$AE$5</c:f>
              <c:strCache>
                <c:ptCount val="1"/>
                <c:pt idx="0">
                  <c:v>Renal Dialysis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'Summary Graphs'!$U$6:$U$14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Graphs'!$AE$6:$AE$14</c:f>
              <c:numCache>
                <c:formatCode>0.00</c:formatCode>
                <c:ptCount val="9"/>
                <c:pt idx="0">
                  <c:v>100</c:v>
                </c:pt>
                <c:pt idx="1">
                  <c:v>102.45468518174854</c:v>
                </c:pt>
                <c:pt idx="2">
                  <c:v>100.70819303960197</c:v>
                </c:pt>
                <c:pt idx="3">
                  <c:v>98.010334277935783</c:v>
                </c:pt>
                <c:pt idx="4">
                  <c:v>97.083310498219973</c:v>
                </c:pt>
                <c:pt idx="5">
                  <c:v>97.358890721045071</c:v>
                </c:pt>
                <c:pt idx="6">
                  <c:v>94.604679426007579</c:v>
                </c:pt>
                <c:pt idx="7">
                  <c:v>96.905645036989554</c:v>
                </c:pt>
                <c:pt idx="8">
                  <c:v>98.951249611194626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E85-4146-B858-23C1EAB81F61}"/>
            </c:ext>
          </c:extLst>
        </c:ser>
        <c:ser>
          <c:idx val="13"/>
          <c:order val="10"/>
          <c:tx>
            <c:strRef>
              <c:f>'Summary Graphs'!$AJ$5</c:f>
              <c:strCache>
                <c:ptCount val="1"/>
                <c:pt idx="0">
                  <c:v>Other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'Summary Graphs'!$U$6:$U$14</c:f>
              <c:strCache>
                <c:ptCount val="9"/>
                <c:pt idx="0">
                  <c:v>08/09</c:v>
                </c:pt>
                <c:pt idx="1">
                  <c:v>09/10</c:v>
                </c:pt>
                <c:pt idx="2">
                  <c:v>10/11</c:v>
                </c:pt>
                <c:pt idx="3">
                  <c:v>11/12</c:v>
                </c:pt>
                <c:pt idx="4">
                  <c:v>12/13</c:v>
                </c:pt>
                <c:pt idx="5">
                  <c:v>13/14</c:v>
                </c:pt>
                <c:pt idx="6">
                  <c:v>14/15</c:v>
                </c:pt>
                <c:pt idx="7">
                  <c:v>15/16</c:v>
                </c:pt>
                <c:pt idx="8">
                  <c:v>16/17</c:v>
                </c:pt>
              </c:strCache>
            </c:strRef>
          </c:cat>
          <c:val>
            <c:numRef>
              <c:f>'Summary Graphs'!$AJ$6:$AJ$14</c:f>
              <c:numCache>
                <c:formatCode>0.00</c:formatCode>
                <c:ptCount val="9"/>
                <c:pt idx="0">
                  <c:v>100</c:v>
                </c:pt>
                <c:pt idx="1">
                  <c:v>99.476054284729784</c:v>
                </c:pt>
                <c:pt idx="2">
                  <c:v>101.65982095701406</c:v>
                </c:pt>
                <c:pt idx="3">
                  <c:v>99.494000604981167</c:v>
                </c:pt>
                <c:pt idx="4">
                  <c:v>96.299772804005585</c:v>
                </c:pt>
                <c:pt idx="5">
                  <c:v>83.111659651352539</c:v>
                </c:pt>
                <c:pt idx="6">
                  <c:v>84.313238153908031</c:v>
                </c:pt>
                <c:pt idx="7">
                  <c:v>88.05216800780984</c:v>
                </c:pt>
                <c:pt idx="8">
                  <c:v>85.913732098613423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E85-4146-B858-23C1EAB81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695160"/>
        <c:axId val="649639072"/>
      </c:lineChart>
      <c:catAx>
        <c:axId val="649695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639072"/>
        <c:crosses val="autoZero"/>
        <c:auto val="1"/>
        <c:lblAlgn val="ctr"/>
        <c:lblOffset val="100"/>
        <c:noMultiLvlLbl val="0"/>
      </c:catAx>
      <c:valAx>
        <c:axId val="649639072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695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Optometry</a:t>
            </a:r>
            <a:r>
              <a:rPr lang="en-GB" baseline="0"/>
              <a:t> and Dentristy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'CC-Optometry &amp; Dentistry'!$H$3</c:f>
              <c:strCache>
                <c:ptCount val="1"/>
                <c:pt idx="0">
                  <c:v>Total Growth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'CC-Optometry &amp; Dentistry'!$B$4:$B$12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'CC-Optometry &amp; Dentistry'!$H$5:$H$12</c:f>
              <c:numCache>
                <c:formatCode>0.00%</c:formatCode>
                <c:ptCount val="8"/>
                <c:pt idx="0">
                  <c:v>5.0706482241407391E-2</c:v>
                </c:pt>
                <c:pt idx="1">
                  <c:v>2.1267446378772981E-2</c:v>
                </c:pt>
                <c:pt idx="2">
                  <c:v>1.3121870380904621E-2</c:v>
                </c:pt>
                <c:pt idx="3">
                  <c:v>4.3572791564081337E-2</c:v>
                </c:pt>
                <c:pt idx="4">
                  <c:v>3.0886130274161649E-2</c:v>
                </c:pt>
                <c:pt idx="5">
                  <c:v>8.6047022983657406E-3</c:v>
                </c:pt>
                <c:pt idx="6">
                  <c:v>8.2750438677041682E-3</c:v>
                </c:pt>
                <c:pt idx="7">
                  <c:v>3.9894322606934818E-2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1-434B-87E3-B6FF87F51577}"/>
            </c:ext>
          </c:extLst>
        </c:ser>
        <c:ser>
          <c:idx val="1"/>
          <c:order val="1"/>
          <c:tx>
            <c:strRef>
              <c:f>'CC-Optometry &amp; Dentistry'!$I$3</c:f>
              <c:strCache>
                <c:ptCount val="1"/>
                <c:pt idx="0">
                  <c:v>Laspeyres Volume Growth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'CC-Optometry &amp; Dentistry'!$B$4:$B$12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'CC-Optometry &amp; Dentistry'!$I$5:$I$12</c:f>
              <c:numCache>
                <c:formatCode>0.00%</c:formatCode>
                <c:ptCount val="8"/>
                <c:pt idx="0">
                  <c:v>5.0706482241407391E-2</c:v>
                </c:pt>
                <c:pt idx="1">
                  <c:v>2.1267446378772981E-2</c:v>
                </c:pt>
                <c:pt idx="2">
                  <c:v>1.3121870380904621E-2</c:v>
                </c:pt>
                <c:pt idx="3">
                  <c:v>-1.3781032365108858E-3</c:v>
                </c:pt>
                <c:pt idx="4">
                  <c:v>1.1143448501568898E-2</c:v>
                </c:pt>
                <c:pt idx="5">
                  <c:v>-1.3340596827203455E-2</c:v>
                </c:pt>
                <c:pt idx="6">
                  <c:v>-4.6276278788054404E-3</c:v>
                </c:pt>
                <c:pt idx="7">
                  <c:v>-5.3022164922420512E-3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1-434B-87E3-B6FF87F51577}"/>
            </c:ext>
          </c:extLst>
        </c:ser>
        <c:ser>
          <c:idx val="2"/>
          <c:order val="2"/>
          <c:tx>
            <c:strRef>
              <c:f>'CC-Optometry &amp; Dentistry'!$J$3</c:f>
              <c:strCache>
                <c:ptCount val="1"/>
                <c:pt idx="0">
                  <c:v>Paasche Price Growth Rate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'CC-Optometry &amp; Dentistry'!$B$4:$B$12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'CC-Optometry &amp; Dentistry'!$J$5:$J$12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4.5012927261335767E-2</c:v>
                </c:pt>
                <c:pt idx="4">
                  <c:v>1.952510477306646E-2</c:v>
                </c:pt>
                <c:pt idx="5">
                  <c:v>2.2242020959816422E-2</c:v>
                </c:pt>
                <c:pt idx="6">
                  <c:v>1.296265810453745E-2</c:v>
                </c:pt>
                <c:pt idx="7">
                  <c:v>4.5437458340153558E-2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51-434B-87E3-B6FF87F51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803768"/>
        <c:axId val="617805736"/>
      </c:lineChart>
      <c:catAx>
        <c:axId val="61780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7805736"/>
        <c:crosses val="autoZero"/>
        <c:auto val="1"/>
        <c:lblAlgn val="ctr"/>
        <c:lblOffset val="100"/>
        <c:noMultiLvlLbl val="0"/>
      </c:catAx>
      <c:valAx>
        <c:axId val="617805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780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Optometry</a:t>
            </a:r>
            <a:r>
              <a:rPr lang="en-GB" baseline="0"/>
              <a:t> and Dentristy</a:t>
            </a:r>
            <a:endParaRPr lang="en-GB"/>
          </a:p>
        </c:rich>
      </c:tx>
      <c:layout>
        <c:manualLayout>
          <c:xMode val="edge"/>
          <c:yMode val="edge"/>
          <c:x val="0.33167137517948508"/>
          <c:y val="3.0979285760361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'CC-Optometry &amp; Dentistry'!$K$3</c:f>
              <c:strCache>
                <c:ptCount val="1"/>
                <c:pt idx="0">
                  <c:v>Total Growth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'CC-Optometry &amp; Dentistry'!$B$4:$B$12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'CC-Optometry &amp; Dentistry'!$K$4:$K$12</c:f>
              <c:numCache>
                <c:formatCode>0.0</c:formatCode>
                <c:ptCount val="9"/>
                <c:pt idx="0">
                  <c:v>100</c:v>
                </c:pt>
                <c:pt idx="1">
                  <c:v>105.07064822414074</c:v>
                </c:pt>
                <c:pt idx="2">
                  <c:v>107.30523260123057</c:v>
                </c:pt>
                <c:pt idx="3">
                  <c:v>108.71327795461674</c:v>
                </c:pt>
                <c:pt idx="4">
                  <c:v>113.4502189551813</c:v>
                </c:pt>
                <c:pt idx="5">
                  <c:v>116.95425719746319</c:v>
                </c:pt>
                <c:pt idx="6">
                  <c:v>117.96061376317387</c:v>
                </c:pt>
                <c:pt idx="7">
                  <c:v>118.93674301672544</c:v>
                </c:pt>
                <c:pt idx="8">
                  <c:v>123.68164381245279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1-4482-A6EE-C172BD2764CB}"/>
            </c:ext>
          </c:extLst>
        </c:ser>
        <c:ser>
          <c:idx val="1"/>
          <c:order val="1"/>
          <c:tx>
            <c:strRef>
              <c:f>'CC-Optometry &amp; Dentistry'!$L$3</c:f>
              <c:strCache>
                <c:ptCount val="1"/>
                <c:pt idx="0">
                  <c:v>Laspeyres Volume Growth 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'CC-Optometry &amp; Dentistry'!$B$4:$B$12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'CC-Optometry &amp; Dentistry'!$L$4:$L$12</c:f>
              <c:numCache>
                <c:formatCode>0.0</c:formatCode>
                <c:ptCount val="9"/>
                <c:pt idx="0">
                  <c:v>100</c:v>
                </c:pt>
                <c:pt idx="1">
                  <c:v>105.07064822414074</c:v>
                </c:pt>
                <c:pt idx="2">
                  <c:v>107.30523260123057</c:v>
                </c:pt>
                <c:pt idx="3">
                  <c:v>108.71327795461674</c:v>
                </c:pt>
                <c:pt idx="4">
                  <c:v>108.56345983441578</c:v>
                </c:pt>
                <c:pt idx="5">
                  <c:v>109.77323115823273</c:v>
                </c:pt>
                <c:pt idx="6">
                  <c:v>108.30879073893134</c:v>
                </c:pt>
                <c:pt idx="7">
                  <c:v>107.80757795938815</c:v>
                </c:pt>
                <c:pt idx="8">
                  <c:v>107.23595884154322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1-4482-A6EE-C172BD2764CB}"/>
            </c:ext>
          </c:extLst>
        </c:ser>
        <c:ser>
          <c:idx val="2"/>
          <c:order val="2"/>
          <c:tx>
            <c:strRef>
              <c:f>'CC-Optometry &amp; Dentistry'!$M$3</c:f>
              <c:strCache>
                <c:ptCount val="1"/>
                <c:pt idx="0">
                  <c:v>Paasche Price Growth Index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'CC-Optometry &amp; Dentistry'!$B$4:$B$12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'CC-Optometry &amp; Dentistry'!$M$4:$M$12</c:f>
              <c:numCache>
                <c:formatCode>0.0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104.50129272613357</c:v>
                </c:pt>
                <c:pt idx="5">
                  <c:v>106.54169141553221</c:v>
                </c:pt>
                <c:pt idx="6">
                  <c:v>108.91139394909078</c:v>
                </c:pt>
                <c:pt idx="7">
                  <c:v>110.32317511254143</c:v>
                </c:pt>
                <c:pt idx="8">
                  <c:v>115.335979785671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21-4482-A6EE-C172BD276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933672"/>
        <c:axId val="677934328"/>
      </c:lineChart>
      <c:catAx>
        <c:axId val="677933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934328"/>
        <c:crosses val="autoZero"/>
        <c:auto val="1"/>
        <c:lblAlgn val="ctr"/>
        <c:lblOffset val="100"/>
        <c:noMultiLvlLbl val="0"/>
      </c:catAx>
      <c:valAx>
        <c:axId val="677934328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933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Rehabilitation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'CC-Rehabilitation'!$I$3</c:f>
              <c:strCache>
                <c:ptCount val="1"/>
                <c:pt idx="0">
                  <c:v>Total Growth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'CC-Rehabilitation'!$O$5:$O$12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'CC-Rehabilitation'!$I$5:$I$12</c:f>
              <c:numCache>
                <c:formatCode>0.00%</c:formatCode>
                <c:ptCount val="8"/>
                <c:pt idx="0">
                  <c:v>5.4479340060101578E-2</c:v>
                </c:pt>
                <c:pt idx="1">
                  <c:v>3.1851554357996248E-2</c:v>
                </c:pt>
                <c:pt idx="2">
                  <c:v>-0.14702789344440892</c:v>
                </c:pt>
                <c:pt idx="3">
                  <c:v>1.4524476084308846E-2</c:v>
                </c:pt>
                <c:pt idx="4">
                  <c:v>9.2684452698746256E-2</c:v>
                </c:pt>
                <c:pt idx="5">
                  <c:v>6.80675774929278E-2</c:v>
                </c:pt>
                <c:pt idx="6">
                  <c:v>3.7438703138274576E-2</c:v>
                </c:pt>
                <c:pt idx="7">
                  <c:v>-3.1270968108600528E-2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2-4295-95A1-24BCCA178960}"/>
            </c:ext>
          </c:extLst>
        </c:ser>
        <c:ser>
          <c:idx val="1"/>
          <c:order val="1"/>
          <c:tx>
            <c:strRef>
              <c:f>'CC-Rehabilitation'!$J$3</c:f>
              <c:strCache>
                <c:ptCount val="1"/>
                <c:pt idx="0">
                  <c:v>Laspeyres Volume Growth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'CC-Rehabilitation'!$O$5:$O$12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'CC-Rehabilitation'!$J$5:$J$12</c:f>
              <c:numCache>
                <c:formatCode>0.00%</c:formatCode>
                <c:ptCount val="8"/>
                <c:pt idx="0">
                  <c:v>3.1999559896316976E-2</c:v>
                </c:pt>
                <c:pt idx="1">
                  <c:v>8.5916553306883969E-3</c:v>
                </c:pt>
                <c:pt idx="2">
                  <c:v>-0.10422586459966654</c:v>
                </c:pt>
                <c:pt idx="3">
                  <c:v>-4.3313413194745576E-2</c:v>
                </c:pt>
                <c:pt idx="4">
                  <c:v>0.12134832695294806</c:v>
                </c:pt>
                <c:pt idx="5">
                  <c:v>2.348585138683057E-2</c:v>
                </c:pt>
                <c:pt idx="6">
                  <c:v>-1.5206424450267431E-2</c:v>
                </c:pt>
                <c:pt idx="7">
                  <c:v>-3.105135684863769E-2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2-4295-95A1-24BCCA178960}"/>
            </c:ext>
          </c:extLst>
        </c:ser>
        <c:ser>
          <c:idx val="2"/>
          <c:order val="2"/>
          <c:tx>
            <c:strRef>
              <c:f>'CC-Rehabilitation'!$K$3</c:f>
              <c:strCache>
                <c:ptCount val="1"/>
                <c:pt idx="0">
                  <c:v>Paasche Price Growth Rate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'CC-Rehabilitation'!$O$5:$O$12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'CC-Rehabilitation'!$K$5:$K$12</c:f>
              <c:numCache>
                <c:formatCode>0.00%</c:formatCode>
                <c:ptCount val="8"/>
                <c:pt idx="0">
                  <c:v>2.1782742006249523E-2</c:v>
                </c:pt>
                <c:pt idx="1">
                  <c:v>2.3061760331223091E-2</c:v>
                </c:pt>
                <c:pt idx="2">
                  <c:v>-4.7782166456071695E-2</c:v>
                </c:pt>
                <c:pt idx="3">
                  <c:v>6.0456465133683412E-2</c:v>
                </c:pt>
                <c:pt idx="4">
                  <c:v>-2.5561971748859214E-2</c:v>
                </c:pt>
                <c:pt idx="5">
                  <c:v>4.3558712654101495E-2</c:v>
                </c:pt>
                <c:pt idx="6">
                  <c:v>5.3458033130602267E-2</c:v>
                </c:pt>
                <c:pt idx="7">
                  <c:v>-2.266490195482751E-4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82-4295-95A1-24BCCA178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191296"/>
        <c:axId val="802181784"/>
      </c:lineChart>
      <c:catAx>
        <c:axId val="80219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181784"/>
        <c:crosses val="autoZero"/>
        <c:auto val="1"/>
        <c:lblAlgn val="ctr"/>
        <c:lblOffset val="100"/>
        <c:noMultiLvlLbl val="0"/>
      </c:catAx>
      <c:valAx>
        <c:axId val="802181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191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Rehabilitation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'CC-Rehabilitation'!$L$3</c:f>
              <c:strCache>
                <c:ptCount val="1"/>
                <c:pt idx="0">
                  <c:v>Total Growth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'CC-Rehabilitation'!$B$4:$B$12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'CC-Rehabilitation'!$L$4:$L$12</c:f>
              <c:numCache>
                <c:formatCode>0.0</c:formatCode>
                <c:ptCount val="9"/>
                <c:pt idx="0">
                  <c:v>100</c:v>
                </c:pt>
                <c:pt idx="1">
                  <c:v>105.44793400601016</c:v>
                </c:pt>
                <c:pt idx="2">
                  <c:v>108.80661460794099</c:v>
                </c:pt>
                <c:pt idx="3">
                  <c:v>92.809007269317775</c:v>
                </c:pt>
                <c:pt idx="4">
                  <c:v>94.157009475809431</c:v>
                </c:pt>
                <c:pt idx="5">
                  <c:v>102.88390036682549</c:v>
                </c:pt>
                <c:pt idx="6">
                  <c:v>109.88695822781904</c:v>
                </c:pt>
                <c:pt idx="7">
                  <c:v>114.00098343567834</c:v>
                </c:pt>
                <c:pt idx="8">
                  <c:v>110.43606231831214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8-4D9B-BD18-25B32C0E7E84}"/>
            </c:ext>
          </c:extLst>
        </c:ser>
        <c:ser>
          <c:idx val="1"/>
          <c:order val="1"/>
          <c:tx>
            <c:strRef>
              <c:f>'CC-Rehabilitation'!$M$3</c:f>
              <c:strCache>
                <c:ptCount val="1"/>
                <c:pt idx="0">
                  <c:v>Laspeyres Volume Growth 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'CC-Rehabilitation'!$B$4:$B$12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'CC-Rehabilitation'!$M$4:$M$12</c:f>
              <c:numCache>
                <c:formatCode>0.0</c:formatCode>
                <c:ptCount val="9"/>
                <c:pt idx="0">
                  <c:v>100</c:v>
                </c:pt>
                <c:pt idx="1">
                  <c:v>103.1999559896317</c:v>
                </c:pt>
                <c:pt idx="2">
                  <c:v>104.08661444163683</c:v>
                </c:pt>
                <c:pt idx="3">
                  <c:v>93.238097058205085</c:v>
                </c:pt>
                <c:pt idx="4">
                  <c:v>89.199636834831253</c:v>
                </c:pt>
                <c:pt idx="5">
                  <c:v>100.02386352954858</c:v>
                </c:pt>
                <c:pt idx="6">
                  <c:v>102.37300912354017</c:v>
                </c:pt>
                <c:pt idx="7">
                  <c:v>100.81628169455652</c:v>
                </c:pt>
                <c:pt idx="8">
                  <c:v>97.685799355506063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8-4D9B-BD18-25B32C0E7E84}"/>
            </c:ext>
          </c:extLst>
        </c:ser>
        <c:ser>
          <c:idx val="2"/>
          <c:order val="2"/>
          <c:tx>
            <c:strRef>
              <c:f>'CC-Rehabilitation'!$N$3</c:f>
              <c:strCache>
                <c:ptCount val="1"/>
                <c:pt idx="0">
                  <c:v>Paasche Price Growth Index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'CC-Rehabilitation'!$B$4:$B$12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'CC-Rehabilitation'!$N$4:$N$12</c:f>
              <c:numCache>
                <c:formatCode>0.0</c:formatCode>
                <c:ptCount val="9"/>
                <c:pt idx="0">
                  <c:v>100</c:v>
                </c:pt>
                <c:pt idx="1">
                  <c:v>102.17827420062495</c:v>
                </c:pt>
                <c:pt idx="2">
                  <c:v>104.53468507129776</c:v>
                </c:pt>
                <c:pt idx="3">
                  <c:v>99.539791348787972</c:v>
                </c:pt>
                <c:pt idx="4">
                  <c:v>105.55761527388009</c:v>
                </c:pt>
                <c:pt idx="5">
                  <c:v>102.85935449437221</c:v>
                </c:pt>
                <c:pt idx="6">
                  <c:v>107.33977556057893</c:v>
                </c:pt>
                <c:pt idx="7">
                  <c:v>113.07794883872776</c:v>
                </c:pt>
                <c:pt idx="8">
                  <c:v>113.05231983249094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48-4D9B-BD18-25B32C0E7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278544"/>
        <c:axId val="802279856"/>
      </c:lineChart>
      <c:catAx>
        <c:axId val="80227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279856"/>
        <c:crosses val="autoZero"/>
        <c:auto val="1"/>
        <c:lblAlgn val="ctr"/>
        <c:lblOffset val="100"/>
        <c:noMultiLvlLbl val="0"/>
      </c:catAx>
      <c:valAx>
        <c:axId val="802279856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278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Other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'O-Other'!$I$3</c:f>
              <c:strCache>
                <c:ptCount val="1"/>
                <c:pt idx="0">
                  <c:v>Total Growth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'O-Other'!$O$5:$O$12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'O-Other'!$I$5:$I$12</c:f>
              <c:numCache>
                <c:formatCode>0.00%</c:formatCode>
                <c:ptCount val="8"/>
                <c:pt idx="0">
                  <c:v>-1.4730038221681951E-3</c:v>
                </c:pt>
                <c:pt idx="1">
                  <c:v>3.3303190950204176E-2</c:v>
                </c:pt>
                <c:pt idx="2">
                  <c:v>-1.6947081430918498E-2</c:v>
                </c:pt>
                <c:pt idx="3">
                  <c:v>7.2298466331530697E-3</c:v>
                </c:pt>
                <c:pt idx="4">
                  <c:v>-0.12868800179280215</c:v>
                </c:pt>
                <c:pt idx="5">
                  <c:v>-5.011397673557294E-3</c:v>
                </c:pt>
                <c:pt idx="6">
                  <c:v>4.0148437669149883E-2</c:v>
                </c:pt>
                <c:pt idx="7">
                  <c:v>-6.5452861268239126E-2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9-4065-8033-1A5DD07799FF}"/>
            </c:ext>
          </c:extLst>
        </c:ser>
        <c:ser>
          <c:idx val="1"/>
          <c:order val="1"/>
          <c:tx>
            <c:strRef>
              <c:f>'O-Other'!$J$3</c:f>
              <c:strCache>
                <c:ptCount val="1"/>
                <c:pt idx="0">
                  <c:v>Laspeyres Volume Growth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'O-Other'!$O$5:$O$12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'O-Other'!$J$5:$J$12</c:f>
              <c:numCache>
                <c:formatCode>0.00%</c:formatCode>
                <c:ptCount val="8"/>
                <c:pt idx="0">
                  <c:v>-5.2394571527021316E-3</c:v>
                </c:pt>
                <c:pt idx="1">
                  <c:v>2.1952686885164274E-2</c:v>
                </c:pt>
                <c:pt idx="2">
                  <c:v>-2.1304585544653865E-2</c:v>
                </c:pt>
                <c:pt idx="3">
                  <c:v>-3.2104727737881977E-2</c:v>
                </c:pt>
                <c:pt idx="4">
                  <c:v>-0.13694853859618328</c:v>
                </c:pt>
                <c:pt idx="5">
                  <c:v>1.4457399931562254E-2</c:v>
                </c:pt>
                <c:pt idx="6">
                  <c:v>4.4345703424136573E-2</c:v>
                </c:pt>
                <c:pt idx="7">
                  <c:v>-2.4286010868088348E-2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9-4065-8033-1A5DD07799FF}"/>
            </c:ext>
          </c:extLst>
        </c:ser>
        <c:ser>
          <c:idx val="2"/>
          <c:order val="2"/>
          <c:tx>
            <c:strRef>
              <c:f>'O-Other'!$K$3</c:f>
              <c:strCache>
                <c:ptCount val="1"/>
                <c:pt idx="0">
                  <c:v>Paasche Price Growth Rate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'O-Other'!$O$5:$O$12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'O-Other'!$K$5:$K$12</c:f>
              <c:numCache>
                <c:formatCode>0.00%</c:formatCode>
                <c:ptCount val="8"/>
                <c:pt idx="0">
                  <c:v>3.7862914423134608E-3</c:v>
                </c:pt>
                <c:pt idx="1">
                  <c:v>1.1106682540886981E-2</c:v>
                </c:pt>
                <c:pt idx="2">
                  <c:v>4.4523597938388448E-3</c:v>
                </c:pt>
                <c:pt idx="3">
                  <c:v>4.0639287636051957E-2</c:v>
                </c:pt>
                <c:pt idx="4">
                  <c:v>9.5713143106723741E-3</c:v>
                </c:pt>
                <c:pt idx="5">
                  <c:v>-1.9191340717148897E-2</c:v>
                </c:pt>
                <c:pt idx="6">
                  <c:v>-4.0190386585831073E-3</c:v>
                </c:pt>
                <c:pt idx="7">
                  <c:v>-4.2191513966891803E-2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69-4065-8033-1A5DD0779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283136"/>
        <c:axId val="802308064"/>
      </c:lineChart>
      <c:catAx>
        <c:axId val="80228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308064"/>
        <c:crosses val="autoZero"/>
        <c:auto val="1"/>
        <c:lblAlgn val="ctr"/>
        <c:lblOffset val="100"/>
        <c:noMultiLvlLbl val="0"/>
      </c:catAx>
      <c:valAx>
        <c:axId val="80230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283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Other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'O-Other'!$L$3</c:f>
              <c:strCache>
                <c:ptCount val="1"/>
                <c:pt idx="0">
                  <c:v>Total Growth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'O-Other'!$B$4:$B$12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'O-Other'!$L$4:$L$12</c:f>
              <c:numCache>
                <c:formatCode>0.0</c:formatCode>
                <c:ptCount val="9"/>
                <c:pt idx="0">
                  <c:v>100</c:v>
                </c:pt>
                <c:pt idx="1">
                  <c:v>99.852699617783173</c:v>
                </c:pt>
                <c:pt idx="2">
                  <c:v>103.17811314004759</c:v>
                </c:pt>
                <c:pt idx="3">
                  <c:v>101.42954525477468</c:v>
                </c:pt>
                <c:pt idx="4">
                  <c:v>102.16286531103717</c:v>
                </c:pt>
                <c:pt idx="5">
                  <c:v>89.015730316732615</c:v>
                </c:pt>
                <c:pt idx="6">
                  <c:v>88.569637092913339</c:v>
                </c:pt>
                <c:pt idx="7">
                  <c:v>92.125569647117402</c:v>
                </c:pt>
                <c:pt idx="8">
                  <c:v>86.095687517747123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1-42E5-BC92-FBBEF35687B0}"/>
            </c:ext>
          </c:extLst>
        </c:ser>
        <c:ser>
          <c:idx val="1"/>
          <c:order val="1"/>
          <c:tx>
            <c:strRef>
              <c:f>'O-Other'!$M$3</c:f>
              <c:strCache>
                <c:ptCount val="1"/>
                <c:pt idx="0">
                  <c:v>Laspeyres Volume Growth 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'O-Other'!$B$4:$B$12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'O-Other'!$M$4:$M$12</c:f>
              <c:numCache>
                <c:formatCode>0.0</c:formatCode>
                <c:ptCount val="9"/>
                <c:pt idx="0">
                  <c:v>100</c:v>
                </c:pt>
                <c:pt idx="1">
                  <c:v>99.476054284729784</c:v>
                </c:pt>
                <c:pt idx="2">
                  <c:v>101.65982095701406</c:v>
                </c:pt>
                <c:pt idx="3">
                  <c:v>99.494000604981167</c:v>
                </c:pt>
                <c:pt idx="4">
                  <c:v>96.299772804005585</c:v>
                </c:pt>
                <c:pt idx="5">
                  <c:v>83.111659651352539</c:v>
                </c:pt>
                <c:pt idx="6">
                  <c:v>84.313238153908031</c:v>
                </c:pt>
                <c:pt idx="7">
                  <c:v>88.05216800780984</c:v>
                </c:pt>
                <c:pt idx="8">
                  <c:v>85.913732098613423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1-42E5-BC92-FBBEF35687B0}"/>
            </c:ext>
          </c:extLst>
        </c:ser>
        <c:ser>
          <c:idx val="2"/>
          <c:order val="2"/>
          <c:tx>
            <c:strRef>
              <c:f>'O-Other'!$N$3</c:f>
              <c:strCache>
                <c:ptCount val="1"/>
                <c:pt idx="0">
                  <c:v>Paasche Price Growth Index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'O-Other'!$B$4:$B$12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'O-Other'!$N$4:$N$12</c:f>
              <c:numCache>
                <c:formatCode>0.0</c:formatCode>
                <c:ptCount val="9"/>
                <c:pt idx="0">
                  <c:v>100</c:v>
                </c:pt>
                <c:pt idx="1">
                  <c:v>100.37862914423134</c:v>
                </c:pt>
                <c:pt idx="2">
                  <c:v>101.49350271202574</c:v>
                </c:pt>
                <c:pt idx="3">
                  <c:v>101.94538830283665</c:v>
                </c:pt>
                <c:pt idx="4">
                  <c:v>106.08837626124463</c:v>
                </c:pt>
                <c:pt idx="5">
                  <c:v>107.10378145514989</c:v>
                </c:pt>
                <c:pt idx="6">
                  <c:v>105.04831629314906</c:v>
                </c:pt>
                <c:pt idx="7">
                  <c:v>104.62612304894782</c:v>
                </c:pt>
                <c:pt idx="8">
                  <c:v>100.21178851702639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41-42E5-BC92-FBBEF3568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346840"/>
        <c:axId val="860348808"/>
      </c:lineChart>
      <c:catAx>
        <c:axId val="860346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0348808"/>
        <c:crosses val="autoZero"/>
        <c:auto val="1"/>
        <c:lblAlgn val="ctr"/>
        <c:lblOffset val="100"/>
        <c:noMultiLvlLbl val="0"/>
      </c:catAx>
      <c:valAx>
        <c:axId val="860348808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0346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'HCE per capita'!$C$19</c:f>
              <c:strCache>
                <c:ptCount val="1"/>
                <c:pt idx="0">
                  <c:v>England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'HCE per capita'!$B$20:$B$32</c:f>
              <c:strCache>
                <c:ptCount val="13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</c:strCache>
            </c:strRef>
          </c:cat>
          <c:val>
            <c:numRef>
              <c:f>'HCE per capita'!$C$20:$C$32</c:f>
              <c:numCache>
                <c:formatCode>0</c:formatCode>
                <c:ptCount val="13"/>
                <c:pt idx="0">
                  <c:v>1510.3601239359616</c:v>
                </c:pt>
                <c:pt idx="1">
                  <c:v>1590.5295039000439</c:v>
                </c:pt>
                <c:pt idx="2">
                  <c:v>1638.4263428674788</c:v>
                </c:pt>
                <c:pt idx="3">
                  <c:v>1718.0683700117627</c:v>
                </c:pt>
                <c:pt idx="4">
                  <c:v>1783.976308127721</c:v>
                </c:pt>
                <c:pt idx="5">
                  <c:v>1890.629982351724</c:v>
                </c:pt>
                <c:pt idx="6">
                  <c:v>1905.2971442472112</c:v>
                </c:pt>
                <c:pt idx="7">
                  <c:v>1879</c:v>
                </c:pt>
                <c:pt idx="8">
                  <c:v>1916</c:v>
                </c:pt>
                <c:pt idx="9">
                  <c:v>1993</c:v>
                </c:pt>
                <c:pt idx="10">
                  <c:v>2055</c:v>
                </c:pt>
                <c:pt idx="11">
                  <c:v>2107</c:v>
                </c:pt>
                <c:pt idx="12">
                  <c:v>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5-48C3-AF27-993521631691}"/>
            </c:ext>
          </c:extLst>
        </c:ser>
        <c:ser>
          <c:idx val="1"/>
          <c:order val="1"/>
          <c:tx>
            <c:strRef>
              <c:f>'HCE per capita'!$D$19</c:f>
              <c:strCache>
                <c:ptCount val="1"/>
                <c:pt idx="0">
                  <c:v>Scotland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DotDot"/>
            </a:ln>
          </c:spPr>
          <c:marker>
            <c:symbol val="none"/>
          </c:marker>
          <c:cat>
            <c:strRef>
              <c:f>'HCE per capita'!$B$20:$B$32</c:f>
              <c:strCache>
                <c:ptCount val="13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</c:strCache>
            </c:strRef>
          </c:cat>
          <c:val>
            <c:numRef>
              <c:f>'HCE per capita'!$D$20:$D$32</c:f>
              <c:numCache>
                <c:formatCode>0</c:formatCode>
                <c:ptCount val="13"/>
                <c:pt idx="0">
                  <c:v>1693.32766925735</c:v>
                </c:pt>
                <c:pt idx="1">
                  <c:v>1842.7300142741058</c:v>
                </c:pt>
                <c:pt idx="2">
                  <c:v>1909.6497181975103</c:v>
                </c:pt>
                <c:pt idx="3">
                  <c:v>2003.0007938916419</c:v>
                </c:pt>
                <c:pt idx="4">
                  <c:v>2038.2346137253635</c:v>
                </c:pt>
                <c:pt idx="5">
                  <c:v>2083.6981174316393</c:v>
                </c:pt>
                <c:pt idx="6">
                  <c:v>2108.2704481579153</c:v>
                </c:pt>
                <c:pt idx="7">
                  <c:v>2086</c:v>
                </c:pt>
                <c:pt idx="8">
                  <c:v>2124</c:v>
                </c:pt>
                <c:pt idx="9">
                  <c:v>2151</c:v>
                </c:pt>
                <c:pt idx="10">
                  <c:v>2168</c:v>
                </c:pt>
                <c:pt idx="11">
                  <c:v>2258</c:v>
                </c:pt>
                <c:pt idx="12">
                  <c:v>2332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5-48C3-AF27-993521631691}"/>
            </c:ext>
          </c:extLst>
        </c:ser>
        <c:ser>
          <c:idx val="2"/>
          <c:order val="2"/>
          <c:tx>
            <c:strRef>
              <c:f>'HCE per capita'!$E$19</c:f>
              <c:strCache>
                <c:ptCount val="1"/>
                <c:pt idx="0">
                  <c:v>Wales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"/>
            </a:ln>
          </c:spPr>
          <c:marker>
            <c:symbol val="none"/>
          </c:marker>
          <c:cat>
            <c:strRef>
              <c:f>'HCE per capita'!$B$20:$B$32</c:f>
              <c:strCache>
                <c:ptCount val="13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</c:strCache>
            </c:strRef>
          </c:cat>
          <c:val>
            <c:numRef>
              <c:f>'HCE per capita'!$E$20:$E$32</c:f>
              <c:numCache>
                <c:formatCode>0</c:formatCode>
                <c:ptCount val="13"/>
                <c:pt idx="0">
                  <c:v>1641.8084256138675</c:v>
                </c:pt>
                <c:pt idx="1">
                  <c:v>1726.0947423873306</c:v>
                </c:pt>
                <c:pt idx="2">
                  <c:v>1817.2130242718665</c:v>
                </c:pt>
                <c:pt idx="3">
                  <c:v>1857.8865110978002</c:v>
                </c:pt>
                <c:pt idx="4">
                  <c:v>1917.3577143428777</c:v>
                </c:pt>
                <c:pt idx="5">
                  <c:v>2002.568422371462</c:v>
                </c:pt>
                <c:pt idx="6">
                  <c:v>2055.2321978897917</c:v>
                </c:pt>
                <c:pt idx="7">
                  <c:v>1989</c:v>
                </c:pt>
                <c:pt idx="8">
                  <c:v>1958</c:v>
                </c:pt>
                <c:pt idx="9">
                  <c:v>1999</c:v>
                </c:pt>
                <c:pt idx="10">
                  <c:v>2083</c:v>
                </c:pt>
                <c:pt idx="11">
                  <c:v>2127</c:v>
                </c:pt>
                <c:pt idx="12">
                  <c:v>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95-48C3-AF27-993521631691}"/>
            </c:ext>
          </c:extLst>
        </c:ser>
        <c:ser>
          <c:idx val="3"/>
          <c:order val="3"/>
          <c:tx>
            <c:strRef>
              <c:f>'HCE per capita'!$F$19</c:f>
              <c:strCache>
                <c:ptCount val="1"/>
                <c:pt idx="0">
                  <c:v>Northern Ireland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'HCE per capita'!$B$20:$B$32</c:f>
              <c:strCache>
                <c:ptCount val="13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</c:strCache>
            </c:strRef>
          </c:cat>
          <c:val>
            <c:numRef>
              <c:f>'HCE per capita'!$F$20:$F$32</c:f>
              <c:numCache>
                <c:formatCode>0</c:formatCode>
                <c:ptCount val="13"/>
                <c:pt idx="0">
                  <c:v>1596.2907374830077</c:v>
                </c:pt>
                <c:pt idx="1">
                  <c:v>1672.2596220674964</c:v>
                </c:pt>
                <c:pt idx="2">
                  <c:v>1774.7058879145202</c:v>
                </c:pt>
                <c:pt idx="3">
                  <c:v>1840.9388576328258</c:v>
                </c:pt>
                <c:pt idx="4">
                  <c:v>1931.9463056476604</c:v>
                </c:pt>
                <c:pt idx="5">
                  <c:v>1970.7327192465825</c:v>
                </c:pt>
                <c:pt idx="6">
                  <c:v>2031.77297180966</c:v>
                </c:pt>
                <c:pt idx="7">
                  <c:v>2006</c:v>
                </c:pt>
                <c:pt idx="8">
                  <c:v>2108</c:v>
                </c:pt>
                <c:pt idx="9">
                  <c:v>2117</c:v>
                </c:pt>
                <c:pt idx="10">
                  <c:v>2125</c:v>
                </c:pt>
                <c:pt idx="11">
                  <c:v>2180</c:v>
                </c:pt>
                <c:pt idx="12">
                  <c:v>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95-48C3-AF27-993521631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515904"/>
        <c:axId val="107517440"/>
      </c:lineChart>
      <c:catAx>
        <c:axId val="107515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7517440"/>
        <c:crosses val="autoZero"/>
        <c:auto val="1"/>
        <c:lblAlgn val="ctr"/>
        <c:lblOffset val="100"/>
        <c:noMultiLvlLbl val="0"/>
      </c:catAx>
      <c:valAx>
        <c:axId val="107517440"/>
        <c:scaling>
          <c:orientation val="minMax"/>
          <c:max val="2400"/>
          <c:min val="12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£ (2016/17 Prices)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07515904"/>
        <c:crosses val="autoZero"/>
        <c:crossBetween val="between"/>
        <c:majorUnit val="200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" l="0" r="0" t="0" header="0" footer="0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Population by age group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2008</c:v>
          </c:tx>
          <c:spPr>
            <a:ln w="28575" cap="rnd">
              <a:solidFill>
                <a:schemeClr val="accent6">
                  <a:shade val="44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44000"/>
                </a:schemeClr>
              </a:solidFill>
              <a:ln w="9525">
                <a:solidFill>
                  <a:schemeClr val="accent6">
                    <a:shade val="44000"/>
                  </a:schemeClr>
                </a:solidFill>
              </a:ln>
              <a:effectLst/>
            </c:spPr>
          </c:marker>
          <c:cat>
            <c:strRef>
              <c:f>'ONS pop trends'!$B$55:$B$73</c:f>
              <c:strCache>
                <c:ptCount val="19"/>
                <c:pt idx="0">
                  <c:v>Under 5 years</c:v>
                </c:pt>
                <c:pt idx="1">
                  <c:v>5-9 years</c:v>
                </c:pt>
                <c:pt idx="2">
                  <c:v>10-14 years</c:v>
                </c:pt>
                <c:pt idx="3">
                  <c:v>15-19 years</c:v>
                </c:pt>
                <c:pt idx="4">
                  <c:v>20-24 years</c:v>
                </c:pt>
                <c:pt idx="5">
                  <c:v>25-29 years</c:v>
                </c:pt>
                <c:pt idx="6">
                  <c:v>30-34 years</c:v>
                </c:pt>
                <c:pt idx="7">
                  <c:v>35-39 years</c:v>
                </c:pt>
                <c:pt idx="8">
                  <c:v>40-44 years</c:v>
                </c:pt>
                <c:pt idx="9">
                  <c:v>45-49 years</c:v>
                </c:pt>
                <c:pt idx="10">
                  <c:v>50-54 years</c:v>
                </c:pt>
                <c:pt idx="11">
                  <c:v>55-59 years</c:v>
                </c:pt>
                <c:pt idx="12">
                  <c:v>60-64 years</c:v>
                </c:pt>
                <c:pt idx="13">
                  <c:v>65-69 years</c:v>
                </c:pt>
                <c:pt idx="14">
                  <c:v>70-74 years</c:v>
                </c:pt>
                <c:pt idx="15">
                  <c:v>75-79 years</c:v>
                </c:pt>
                <c:pt idx="16">
                  <c:v>80-84 years</c:v>
                </c:pt>
                <c:pt idx="17">
                  <c:v>85-89 years</c:v>
                </c:pt>
                <c:pt idx="18">
                  <c:v>90+ years</c:v>
                </c:pt>
              </c:strCache>
            </c:strRef>
          </c:cat>
          <c:val>
            <c:numRef>
              <c:f>'ONS pop trends'!$C$55:$C$73</c:f>
              <c:numCache>
                <c:formatCode>_(* #,##0_);_(* \(#,##0\);_(* "-"??_);_(@_)</c:formatCode>
                <c:ptCount val="19"/>
                <c:pt idx="0">
                  <c:v>3142705</c:v>
                </c:pt>
                <c:pt idx="1">
                  <c:v>2912054</c:v>
                </c:pt>
                <c:pt idx="2">
                  <c:v>3150742</c:v>
                </c:pt>
                <c:pt idx="3">
                  <c:v>3337169</c:v>
                </c:pt>
                <c:pt idx="4">
                  <c:v>3465405</c:v>
                </c:pt>
                <c:pt idx="5">
                  <c:v>3564046</c:v>
                </c:pt>
                <c:pt idx="6">
                  <c:v>3334905</c:v>
                </c:pt>
                <c:pt idx="7">
                  <c:v>3794532</c:v>
                </c:pt>
                <c:pt idx="8">
                  <c:v>3955472</c:v>
                </c:pt>
                <c:pt idx="9">
                  <c:v>3650520</c:v>
                </c:pt>
                <c:pt idx="10">
                  <c:v>3173349</c:v>
                </c:pt>
                <c:pt idx="11">
                  <c:v>3029694</c:v>
                </c:pt>
                <c:pt idx="12">
                  <c:v>3055279</c:v>
                </c:pt>
                <c:pt idx="13">
                  <c:v>2281865</c:v>
                </c:pt>
                <c:pt idx="14">
                  <c:v>1991983</c:v>
                </c:pt>
                <c:pt idx="15">
                  <c:v>1652202</c:v>
                </c:pt>
                <c:pt idx="16">
                  <c:v>1212317</c:v>
                </c:pt>
                <c:pt idx="17">
                  <c:v>764265</c:v>
                </c:pt>
                <c:pt idx="18">
                  <c:v>347349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5-47E7-AF7A-93D8DF41AF4F}"/>
            </c:ext>
          </c:extLst>
        </c:ser>
        <c:ser>
          <c:idx val="1"/>
          <c:order val="1"/>
          <c:tx>
            <c:v>2009</c:v>
          </c:tx>
          <c:spPr>
            <a:ln w="28575" cap="rnd">
              <a:solidFill>
                <a:schemeClr val="accent6">
                  <a:shade val="58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58000"/>
                </a:schemeClr>
              </a:solidFill>
              <a:ln w="9525">
                <a:solidFill>
                  <a:schemeClr val="accent6">
                    <a:shade val="58000"/>
                  </a:schemeClr>
                </a:solidFill>
              </a:ln>
              <a:effectLst/>
            </c:spPr>
          </c:marker>
          <c:cat>
            <c:strRef>
              <c:f>'ONS pop trends'!$B$55:$B$73</c:f>
              <c:strCache>
                <c:ptCount val="19"/>
                <c:pt idx="0">
                  <c:v>Under 5 years</c:v>
                </c:pt>
                <c:pt idx="1">
                  <c:v>5-9 years</c:v>
                </c:pt>
                <c:pt idx="2">
                  <c:v>10-14 years</c:v>
                </c:pt>
                <c:pt idx="3">
                  <c:v>15-19 years</c:v>
                </c:pt>
                <c:pt idx="4">
                  <c:v>20-24 years</c:v>
                </c:pt>
                <c:pt idx="5">
                  <c:v>25-29 years</c:v>
                </c:pt>
                <c:pt idx="6">
                  <c:v>30-34 years</c:v>
                </c:pt>
                <c:pt idx="7">
                  <c:v>35-39 years</c:v>
                </c:pt>
                <c:pt idx="8">
                  <c:v>40-44 years</c:v>
                </c:pt>
                <c:pt idx="9">
                  <c:v>45-49 years</c:v>
                </c:pt>
                <c:pt idx="10">
                  <c:v>50-54 years</c:v>
                </c:pt>
                <c:pt idx="11">
                  <c:v>55-59 years</c:v>
                </c:pt>
                <c:pt idx="12">
                  <c:v>60-64 years</c:v>
                </c:pt>
                <c:pt idx="13">
                  <c:v>65-69 years</c:v>
                </c:pt>
                <c:pt idx="14">
                  <c:v>70-74 years</c:v>
                </c:pt>
                <c:pt idx="15">
                  <c:v>75-79 years</c:v>
                </c:pt>
                <c:pt idx="16">
                  <c:v>80-84 years</c:v>
                </c:pt>
                <c:pt idx="17">
                  <c:v>85-89 years</c:v>
                </c:pt>
                <c:pt idx="18">
                  <c:v>90+ years</c:v>
                </c:pt>
              </c:strCache>
            </c:strRef>
          </c:cat>
          <c:val>
            <c:numRef>
              <c:f>'ONS pop trends'!$D$55:$D$73</c:f>
              <c:numCache>
                <c:formatCode>_(* #,##0_);_(* \(#,##0\);_(* "-"??_);_(@_)</c:formatCode>
                <c:ptCount val="19"/>
                <c:pt idx="0">
                  <c:v>3211905</c:v>
                </c:pt>
                <c:pt idx="1">
                  <c:v>2911772</c:v>
                </c:pt>
                <c:pt idx="2">
                  <c:v>3128839</c:v>
                </c:pt>
                <c:pt idx="3">
                  <c:v>3355015</c:v>
                </c:pt>
                <c:pt idx="4">
                  <c:v>3466067</c:v>
                </c:pt>
                <c:pt idx="5">
                  <c:v>3595698</c:v>
                </c:pt>
                <c:pt idx="6">
                  <c:v>3368172</c:v>
                </c:pt>
                <c:pt idx="7">
                  <c:v>3710266</c:v>
                </c:pt>
                <c:pt idx="8">
                  <c:v>3948016</c:v>
                </c:pt>
                <c:pt idx="9">
                  <c:v>3746856</c:v>
                </c:pt>
                <c:pt idx="10">
                  <c:v>3242313</c:v>
                </c:pt>
                <c:pt idx="11">
                  <c:v>2998370</c:v>
                </c:pt>
                <c:pt idx="12">
                  <c:v>3112805</c:v>
                </c:pt>
                <c:pt idx="13">
                  <c:v>2359258</c:v>
                </c:pt>
                <c:pt idx="14">
                  <c:v>2028517</c:v>
                </c:pt>
                <c:pt idx="15">
                  <c:v>1654586</c:v>
                </c:pt>
                <c:pt idx="16">
                  <c:v>1222189</c:v>
                </c:pt>
                <c:pt idx="17">
                  <c:v>775619</c:v>
                </c:pt>
                <c:pt idx="18">
                  <c:v>360118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5-47E7-AF7A-93D8DF41AF4F}"/>
            </c:ext>
          </c:extLst>
        </c:ser>
        <c:ser>
          <c:idx val="2"/>
          <c:order val="2"/>
          <c:tx>
            <c:v>2010</c:v>
          </c:tx>
          <c:spPr>
            <a:ln w="28575" cap="rnd">
              <a:solidFill>
                <a:schemeClr val="accent6">
                  <a:shade val="72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72000"/>
                </a:schemeClr>
              </a:solidFill>
              <a:ln w="9525">
                <a:solidFill>
                  <a:schemeClr val="accent6">
                    <a:shade val="72000"/>
                  </a:schemeClr>
                </a:solidFill>
              </a:ln>
              <a:effectLst/>
            </c:spPr>
          </c:marker>
          <c:cat>
            <c:strRef>
              <c:f>'ONS pop trends'!$B$55:$B$73</c:f>
              <c:strCache>
                <c:ptCount val="19"/>
                <c:pt idx="0">
                  <c:v>Under 5 years</c:v>
                </c:pt>
                <c:pt idx="1">
                  <c:v>5-9 years</c:v>
                </c:pt>
                <c:pt idx="2">
                  <c:v>10-14 years</c:v>
                </c:pt>
                <c:pt idx="3">
                  <c:v>15-19 years</c:v>
                </c:pt>
                <c:pt idx="4">
                  <c:v>20-24 years</c:v>
                </c:pt>
                <c:pt idx="5">
                  <c:v>25-29 years</c:v>
                </c:pt>
                <c:pt idx="6">
                  <c:v>30-34 years</c:v>
                </c:pt>
                <c:pt idx="7">
                  <c:v>35-39 years</c:v>
                </c:pt>
                <c:pt idx="8">
                  <c:v>40-44 years</c:v>
                </c:pt>
                <c:pt idx="9">
                  <c:v>45-49 years</c:v>
                </c:pt>
                <c:pt idx="10">
                  <c:v>50-54 years</c:v>
                </c:pt>
                <c:pt idx="11">
                  <c:v>55-59 years</c:v>
                </c:pt>
                <c:pt idx="12">
                  <c:v>60-64 years</c:v>
                </c:pt>
                <c:pt idx="13">
                  <c:v>65-69 years</c:v>
                </c:pt>
                <c:pt idx="14">
                  <c:v>70-74 years</c:v>
                </c:pt>
                <c:pt idx="15">
                  <c:v>75-79 years</c:v>
                </c:pt>
                <c:pt idx="16">
                  <c:v>80-84 years</c:v>
                </c:pt>
                <c:pt idx="17">
                  <c:v>85-89 years</c:v>
                </c:pt>
                <c:pt idx="18">
                  <c:v>90+ years</c:v>
                </c:pt>
              </c:strCache>
            </c:strRef>
          </c:cat>
          <c:val>
            <c:numRef>
              <c:f>'ONS pop trends'!$E$55:$E$73</c:f>
              <c:numCache>
                <c:formatCode>_(* #,##0_);_(* \(#,##0\);_(* "-"??_);_(@_)</c:formatCode>
                <c:ptCount val="19"/>
                <c:pt idx="0">
                  <c:v>3280494</c:v>
                </c:pt>
                <c:pt idx="1">
                  <c:v>2934351</c:v>
                </c:pt>
                <c:pt idx="2">
                  <c:v>3109239</c:v>
                </c:pt>
                <c:pt idx="3">
                  <c:v>3343131</c:v>
                </c:pt>
                <c:pt idx="4">
                  <c:v>3515538</c:v>
                </c:pt>
                <c:pt idx="5">
                  <c:v>3623604</c:v>
                </c:pt>
                <c:pt idx="6">
                  <c:v>3439073</c:v>
                </c:pt>
                <c:pt idx="7">
                  <c:v>3631868</c:v>
                </c:pt>
                <c:pt idx="8">
                  <c:v>3904439</c:v>
                </c:pt>
                <c:pt idx="9">
                  <c:v>3836838</c:v>
                </c:pt>
                <c:pt idx="10">
                  <c:v>3326036</c:v>
                </c:pt>
                <c:pt idx="11">
                  <c:v>2982680</c:v>
                </c:pt>
                <c:pt idx="12">
                  <c:v>3151546</c:v>
                </c:pt>
                <c:pt idx="13">
                  <c:v>2442575</c:v>
                </c:pt>
                <c:pt idx="14">
                  <c:v>2047889</c:v>
                </c:pt>
                <c:pt idx="15">
                  <c:v>1664748</c:v>
                </c:pt>
                <c:pt idx="16">
                  <c:v>1243353</c:v>
                </c:pt>
                <c:pt idx="17">
                  <c:v>778782</c:v>
                </c:pt>
                <c:pt idx="18">
                  <c:v>386268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05-47E7-AF7A-93D8DF41AF4F}"/>
            </c:ext>
          </c:extLst>
        </c:ser>
        <c:ser>
          <c:idx val="3"/>
          <c:order val="3"/>
          <c:tx>
            <c:v>2011</c:v>
          </c:tx>
          <c:spPr>
            <a:ln w="28575" cap="rnd">
              <a:solidFill>
                <a:schemeClr val="accent6">
                  <a:shade val="8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86000"/>
                </a:schemeClr>
              </a:solidFill>
              <a:ln w="9525">
                <a:solidFill>
                  <a:schemeClr val="accent6">
                    <a:shade val="86000"/>
                  </a:schemeClr>
                </a:solidFill>
              </a:ln>
              <a:effectLst/>
            </c:spPr>
          </c:marker>
          <c:cat>
            <c:strRef>
              <c:f>'ONS pop trends'!$B$55:$B$73</c:f>
              <c:strCache>
                <c:ptCount val="19"/>
                <c:pt idx="0">
                  <c:v>Under 5 years</c:v>
                </c:pt>
                <c:pt idx="1">
                  <c:v>5-9 years</c:v>
                </c:pt>
                <c:pt idx="2">
                  <c:v>10-14 years</c:v>
                </c:pt>
                <c:pt idx="3">
                  <c:v>15-19 years</c:v>
                </c:pt>
                <c:pt idx="4">
                  <c:v>20-24 years</c:v>
                </c:pt>
                <c:pt idx="5">
                  <c:v>25-29 years</c:v>
                </c:pt>
                <c:pt idx="6">
                  <c:v>30-34 years</c:v>
                </c:pt>
                <c:pt idx="7">
                  <c:v>35-39 years</c:v>
                </c:pt>
                <c:pt idx="8">
                  <c:v>40-44 years</c:v>
                </c:pt>
                <c:pt idx="9">
                  <c:v>45-49 years</c:v>
                </c:pt>
                <c:pt idx="10">
                  <c:v>50-54 years</c:v>
                </c:pt>
                <c:pt idx="11">
                  <c:v>55-59 years</c:v>
                </c:pt>
                <c:pt idx="12">
                  <c:v>60-64 years</c:v>
                </c:pt>
                <c:pt idx="13">
                  <c:v>65-69 years</c:v>
                </c:pt>
                <c:pt idx="14">
                  <c:v>70-74 years</c:v>
                </c:pt>
                <c:pt idx="15">
                  <c:v>75-79 years</c:v>
                </c:pt>
                <c:pt idx="16">
                  <c:v>80-84 years</c:v>
                </c:pt>
                <c:pt idx="17">
                  <c:v>85-89 years</c:v>
                </c:pt>
                <c:pt idx="18">
                  <c:v>90+ years</c:v>
                </c:pt>
              </c:strCache>
            </c:strRef>
          </c:cat>
          <c:val>
            <c:numRef>
              <c:f>'ONS pop trends'!$F$55:$F$73</c:f>
              <c:numCache>
                <c:formatCode>_(* #,##0_);_(* \(#,##0\);_(* "-"??_);_(@_)</c:formatCode>
                <c:ptCount val="19"/>
                <c:pt idx="0">
                  <c:v>3328746</c:v>
                </c:pt>
                <c:pt idx="1">
                  <c:v>2990135</c:v>
                </c:pt>
                <c:pt idx="2">
                  <c:v>3067411</c:v>
                </c:pt>
                <c:pt idx="3">
                  <c:v>3324270</c:v>
                </c:pt>
                <c:pt idx="4">
                  <c:v>3596261</c:v>
                </c:pt>
                <c:pt idx="5">
                  <c:v>3657227</c:v>
                </c:pt>
                <c:pt idx="6">
                  <c:v>3529150</c:v>
                </c:pt>
                <c:pt idx="7">
                  <c:v>3522372</c:v>
                </c:pt>
                <c:pt idx="8">
                  <c:v>3881483</c:v>
                </c:pt>
                <c:pt idx="9">
                  <c:v>3892076</c:v>
                </c:pt>
                <c:pt idx="10">
                  <c:v>3422579</c:v>
                </c:pt>
                <c:pt idx="11">
                  <c:v>3003501</c:v>
                </c:pt>
                <c:pt idx="12">
                  <c:v>3162291</c:v>
                </c:pt>
                <c:pt idx="13">
                  <c:v>2557620</c:v>
                </c:pt>
                <c:pt idx="14">
                  <c:v>2034551</c:v>
                </c:pt>
                <c:pt idx="15">
                  <c:v>1678331</c:v>
                </c:pt>
                <c:pt idx="16">
                  <c:v>1265847</c:v>
                </c:pt>
                <c:pt idx="17">
                  <c:v>778904</c:v>
                </c:pt>
                <c:pt idx="18">
                  <c:v>414414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05-47E7-AF7A-93D8DF41AF4F}"/>
            </c:ext>
          </c:extLst>
        </c:ser>
        <c:ser>
          <c:idx val="4"/>
          <c:order val="4"/>
          <c:tx>
            <c:v>2012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'ONS pop trends'!$B$55:$B$73</c:f>
              <c:strCache>
                <c:ptCount val="19"/>
                <c:pt idx="0">
                  <c:v>Under 5 years</c:v>
                </c:pt>
                <c:pt idx="1">
                  <c:v>5-9 years</c:v>
                </c:pt>
                <c:pt idx="2">
                  <c:v>10-14 years</c:v>
                </c:pt>
                <c:pt idx="3">
                  <c:v>15-19 years</c:v>
                </c:pt>
                <c:pt idx="4">
                  <c:v>20-24 years</c:v>
                </c:pt>
                <c:pt idx="5">
                  <c:v>25-29 years</c:v>
                </c:pt>
                <c:pt idx="6">
                  <c:v>30-34 years</c:v>
                </c:pt>
                <c:pt idx="7">
                  <c:v>35-39 years</c:v>
                </c:pt>
                <c:pt idx="8">
                  <c:v>40-44 years</c:v>
                </c:pt>
                <c:pt idx="9">
                  <c:v>45-49 years</c:v>
                </c:pt>
                <c:pt idx="10">
                  <c:v>50-54 years</c:v>
                </c:pt>
                <c:pt idx="11">
                  <c:v>55-59 years</c:v>
                </c:pt>
                <c:pt idx="12">
                  <c:v>60-64 years</c:v>
                </c:pt>
                <c:pt idx="13">
                  <c:v>65-69 years</c:v>
                </c:pt>
                <c:pt idx="14">
                  <c:v>70-74 years</c:v>
                </c:pt>
                <c:pt idx="15">
                  <c:v>75-79 years</c:v>
                </c:pt>
                <c:pt idx="16">
                  <c:v>80-84 years</c:v>
                </c:pt>
                <c:pt idx="17">
                  <c:v>85-89 years</c:v>
                </c:pt>
                <c:pt idx="18">
                  <c:v>90+ years</c:v>
                </c:pt>
              </c:strCache>
            </c:strRef>
          </c:cat>
          <c:val>
            <c:numRef>
              <c:f>'ONS pop trends'!$G$55:$G$73</c:f>
              <c:numCache>
                <c:formatCode>_(* #,##0_);_(* \(#,##0\);_(* "-"??_);_(@_)</c:formatCode>
                <c:ptCount val="19"/>
                <c:pt idx="0">
                  <c:v>3393356</c:v>
                </c:pt>
                <c:pt idx="1">
                  <c:v>3083582</c:v>
                </c:pt>
                <c:pt idx="2">
                  <c:v>3007871</c:v>
                </c:pt>
                <c:pt idx="3">
                  <c:v>3286306</c:v>
                </c:pt>
                <c:pt idx="4">
                  <c:v>3621551</c:v>
                </c:pt>
                <c:pt idx="5">
                  <c:v>3659577</c:v>
                </c:pt>
                <c:pt idx="6">
                  <c:v>3607217</c:v>
                </c:pt>
                <c:pt idx="7">
                  <c:v>3423353</c:v>
                </c:pt>
                <c:pt idx="8">
                  <c:v>3842716</c:v>
                </c:pt>
                <c:pt idx="9">
                  <c:v>3921608</c:v>
                </c:pt>
                <c:pt idx="10">
                  <c:v>3523521</c:v>
                </c:pt>
                <c:pt idx="11">
                  <c:v>3053669</c:v>
                </c:pt>
                <c:pt idx="12">
                  <c:v>3012894</c:v>
                </c:pt>
                <c:pt idx="13">
                  <c:v>2792057</c:v>
                </c:pt>
                <c:pt idx="14">
                  <c:v>2052433</c:v>
                </c:pt>
                <c:pt idx="15">
                  <c:v>1704090</c:v>
                </c:pt>
                <c:pt idx="16">
                  <c:v>1287422</c:v>
                </c:pt>
                <c:pt idx="17">
                  <c:v>782425</c:v>
                </c:pt>
                <c:pt idx="18">
                  <c:v>438081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05-47E7-AF7A-93D8DF41AF4F}"/>
            </c:ext>
          </c:extLst>
        </c:ser>
        <c:ser>
          <c:idx val="5"/>
          <c:order val="5"/>
          <c:tx>
            <c:v>2013</c:v>
          </c:tx>
          <c:spPr>
            <a:ln w="28575" cap="rnd">
              <a:solidFill>
                <a:schemeClr val="accent6">
                  <a:tint val="8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tint val="86000"/>
                </a:schemeClr>
              </a:solidFill>
              <a:ln w="9525">
                <a:solidFill>
                  <a:schemeClr val="accent6">
                    <a:tint val="86000"/>
                  </a:schemeClr>
                </a:solidFill>
              </a:ln>
              <a:effectLst/>
            </c:spPr>
          </c:marker>
          <c:cat>
            <c:strRef>
              <c:f>'ONS pop trends'!$B$55:$B$73</c:f>
              <c:strCache>
                <c:ptCount val="19"/>
                <c:pt idx="0">
                  <c:v>Under 5 years</c:v>
                </c:pt>
                <c:pt idx="1">
                  <c:v>5-9 years</c:v>
                </c:pt>
                <c:pt idx="2">
                  <c:v>10-14 years</c:v>
                </c:pt>
                <c:pt idx="3">
                  <c:v>15-19 years</c:v>
                </c:pt>
                <c:pt idx="4">
                  <c:v>20-24 years</c:v>
                </c:pt>
                <c:pt idx="5">
                  <c:v>25-29 years</c:v>
                </c:pt>
                <c:pt idx="6">
                  <c:v>30-34 years</c:v>
                </c:pt>
                <c:pt idx="7">
                  <c:v>35-39 years</c:v>
                </c:pt>
                <c:pt idx="8">
                  <c:v>40-44 years</c:v>
                </c:pt>
                <c:pt idx="9">
                  <c:v>45-49 years</c:v>
                </c:pt>
                <c:pt idx="10">
                  <c:v>50-54 years</c:v>
                </c:pt>
                <c:pt idx="11">
                  <c:v>55-59 years</c:v>
                </c:pt>
                <c:pt idx="12">
                  <c:v>60-64 years</c:v>
                </c:pt>
                <c:pt idx="13">
                  <c:v>65-69 years</c:v>
                </c:pt>
                <c:pt idx="14">
                  <c:v>70-74 years</c:v>
                </c:pt>
                <c:pt idx="15">
                  <c:v>75-79 years</c:v>
                </c:pt>
                <c:pt idx="16">
                  <c:v>80-84 years</c:v>
                </c:pt>
                <c:pt idx="17">
                  <c:v>85-89 years</c:v>
                </c:pt>
                <c:pt idx="18">
                  <c:v>90+ years</c:v>
                </c:pt>
              </c:strCache>
            </c:strRef>
          </c:cat>
          <c:val>
            <c:numRef>
              <c:f>'ONS pop trends'!$H$55:$H$73</c:f>
              <c:numCache>
                <c:formatCode>_(* #,##0_);_(* \(#,##0\);_(* "-"??_);_(@_)</c:formatCode>
                <c:ptCount val="19"/>
                <c:pt idx="0">
                  <c:v>3414130</c:v>
                </c:pt>
                <c:pt idx="1">
                  <c:v>3187919</c:v>
                </c:pt>
                <c:pt idx="2">
                  <c:v>2976393</c:v>
                </c:pt>
                <c:pt idx="3">
                  <c:v>3254752</c:v>
                </c:pt>
                <c:pt idx="4">
                  <c:v>3603738</c:v>
                </c:pt>
                <c:pt idx="5">
                  <c:v>3685332</c:v>
                </c:pt>
                <c:pt idx="6">
                  <c:v>3682025</c:v>
                </c:pt>
                <c:pt idx="7">
                  <c:v>3369174</c:v>
                </c:pt>
                <c:pt idx="8">
                  <c:v>3789893</c:v>
                </c:pt>
                <c:pt idx="9">
                  <c:v>3925774</c:v>
                </c:pt>
                <c:pt idx="10">
                  <c:v>3617513</c:v>
                </c:pt>
                <c:pt idx="11">
                  <c:v>3114224</c:v>
                </c:pt>
                <c:pt idx="12">
                  <c:v>2939771</c:v>
                </c:pt>
                <c:pt idx="13">
                  <c:v>2917799</c:v>
                </c:pt>
                <c:pt idx="14">
                  <c:v>2105774</c:v>
                </c:pt>
                <c:pt idx="15">
                  <c:v>1743474</c:v>
                </c:pt>
                <c:pt idx="16">
                  <c:v>1300265</c:v>
                </c:pt>
                <c:pt idx="17">
                  <c:v>787454</c:v>
                </c:pt>
                <c:pt idx="18">
                  <c:v>450413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05-47E7-AF7A-93D8DF41AF4F}"/>
            </c:ext>
          </c:extLst>
        </c:ser>
        <c:ser>
          <c:idx val="6"/>
          <c:order val="6"/>
          <c:tx>
            <c:v>2014</c:v>
          </c:tx>
          <c:spPr>
            <a:ln w="28575" cap="rnd">
              <a:solidFill>
                <a:schemeClr val="accent6">
                  <a:tint val="72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tint val="72000"/>
                </a:schemeClr>
              </a:solidFill>
              <a:ln w="9525">
                <a:solidFill>
                  <a:schemeClr val="accent6">
                    <a:tint val="72000"/>
                  </a:schemeClr>
                </a:solidFill>
              </a:ln>
              <a:effectLst/>
            </c:spPr>
          </c:marker>
          <c:cat>
            <c:strRef>
              <c:f>'ONS pop trends'!$B$55:$B$73</c:f>
              <c:strCache>
                <c:ptCount val="19"/>
                <c:pt idx="0">
                  <c:v>Under 5 years</c:v>
                </c:pt>
                <c:pt idx="1">
                  <c:v>5-9 years</c:v>
                </c:pt>
                <c:pt idx="2">
                  <c:v>10-14 years</c:v>
                </c:pt>
                <c:pt idx="3">
                  <c:v>15-19 years</c:v>
                </c:pt>
                <c:pt idx="4">
                  <c:v>20-24 years</c:v>
                </c:pt>
                <c:pt idx="5">
                  <c:v>25-29 years</c:v>
                </c:pt>
                <c:pt idx="6">
                  <c:v>30-34 years</c:v>
                </c:pt>
                <c:pt idx="7">
                  <c:v>35-39 years</c:v>
                </c:pt>
                <c:pt idx="8">
                  <c:v>40-44 years</c:v>
                </c:pt>
                <c:pt idx="9">
                  <c:v>45-49 years</c:v>
                </c:pt>
                <c:pt idx="10">
                  <c:v>50-54 years</c:v>
                </c:pt>
                <c:pt idx="11">
                  <c:v>55-59 years</c:v>
                </c:pt>
                <c:pt idx="12">
                  <c:v>60-64 years</c:v>
                </c:pt>
                <c:pt idx="13">
                  <c:v>65-69 years</c:v>
                </c:pt>
                <c:pt idx="14">
                  <c:v>70-74 years</c:v>
                </c:pt>
                <c:pt idx="15">
                  <c:v>75-79 years</c:v>
                </c:pt>
                <c:pt idx="16">
                  <c:v>80-84 years</c:v>
                </c:pt>
                <c:pt idx="17">
                  <c:v>85-89 years</c:v>
                </c:pt>
                <c:pt idx="18">
                  <c:v>90+ years</c:v>
                </c:pt>
              </c:strCache>
            </c:strRef>
          </c:cat>
          <c:val>
            <c:numRef>
              <c:f>'ONS pop trends'!$I$55:$I$73</c:f>
              <c:numCache>
                <c:formatCode>_(* #,##0_);_(* \(#,##0\);_(* "-"??_);_(@_)</c:formatCode>
                <c:ptCount val="19"/>
                <c:pt idx="0">
                  <c:v>3430957</c:v>
                </c:pt>
                <c:pt idx="1">
                  <c:v>3272365</c:v>
                </c:pt>
                <c:pt idx="2">
                  <c:v>2973055</c:v>
                </c:pt>
                <c:pt idx="3">
                  <c:v>3230954</c:v>
                </c:pt>
                <c:pt idx="4">
                  <c:v>3606417</c:v>
                </c:pt>
                <c:pt idx="5">
                  <c:v>3718382</c:v>
                </c:pt>
                <c:pt idx="6">
                  <c:v>3707209</c:v>
                </c:pt>
                <c:pt idx="7">
                  <c:v>3396004</c:v>
                </c:pt>
                <c:pt idx="8">
                  <c:v>3707404</c:v>
                </c:pt>
                <c:pt idx="9">
                  <c:v>3918363</c:v>
                </c:pt>
                <c:pt idx="10">
                  <c:v>3717288</c:v>
                </c:pt>
                <c:pt idx="11">
                  <c:v>3186581</c:v>
                </c:pt>
                <c:pt idx="12">
                  <c:v>2913931</c:v>
                </c:pt>
                <c:pt idx="13">
                  <c:v>2975461</c:v>
                </c:pt>
                <c:pt idx="14">
                  <c:v>2187412</c:v>
                </c:pt>
                <c:pt idx="15">
                  <c:v>1784958</c:v>
                </c:pt>
                <c:pt idx="16">
                  <c:v>1314361</c:v>
                </c:pt>
                <c:pt idx="17">
                  <c:v>805111</c:v>
                </c:pt>
                <c:pt idx="18">
                  <c:v>470405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905-47E7-AF7A-93D8DF41AF4F}"/>
            </c:ext>
          </c:extLst>
        </c:ser>
        <c:ser>
          <c:idx val="7"/>
          <c:order val="7"/>
          <c:tx>
            <c:v>2015</c:v>
          </c:tx>
          <c:spPr>
            <a:ln w="28575" cap="rnd">
              <a:solidFill>
                <a:schemeClr val="accent6">
                  <a:tint val="58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tint val="58000"/>
                </a:schemeClr>
              </a:solidFill>
              <a:ln w="9525">
                <a:solidFill>
                  <a:schemeClr val="accent6">
                    <a:tint val="58000"/>
                  </a:schemeClr>
                </a:solidFill>
              </a:ln>
              <a:effectLst/>
            </c:spPr>
          </c:marker>
          <c:cat>
            <c:strRef>
              <c:f>'ONS pop trends'!$B$55:$B$73</c:f>
              <c:strCache>
                <c:ptCount val="19"/>
                <c:pt idx="0">
                  <c:v>Under 5 years</c:v>
                </c:pt>
                <c:pt idx="1">
                  <c:v>5-9 years</c:v>
                </c:pt>
                <c:pt idx="2">
                  <c:v>10-14 years</c:v>
                </c:pt>
                <c:pt idx="3">
                  <c:v>15-19 years</c:v>
                </c:pt>
                <c:pt idx="4">
                  <c:v>20-24 years</c:v>
                </c:pt>
                <c:pt idx="5">
                  <c:v>25-29 years</c:v>
                </c:pt>
                <c:pt idx="6">
                  <c:v>30-34 years</c:v>
                </c:pt>
                <c:pt idx="7">
                  <c:v>35-39 years</c:v>
                </c:pt>
                <c:pt idx="8">
                  <c:v>40-44 years</c:v>
                </c:pt>
                <c:pt idx="9">
                  <c:v>45-49 years</c:v>
                </c:pt>
                <c:pt idx="10">
                  <c:v>50-54 years</c:v>
                </c:pt>
                <c:pt idx="11">
                  <c:v>55-59 years</c:v>
                </c:pt>
                <c:pt idx="12">
                  <c:v>60-64 years</c:v>
                </c:pt>
                <c:pt idx="13">
                  <c:v>65-69 years</c:v>
                </c:pt>
                <c:pt idx="14">
                  <c:v>70-74 years</c:v>
                </c:pt>
                <c:pt idx="15">
                  <c:v>75-79 years</c:v>
                </c:pt>
                <c:pt idx="16">
                  <c:v>80-84 years</c:v>
                </c:pt>
                <c:pt idx="17">
                  <c:v>85-89 years</c:v>
                </c:pt>
                <c:pt idx="18">
                  <c:v>90+ years</c:v>
                </c:pt>
              </c:strCache>
            </c:strRef>
          </c:cat>
          <c:val>
            <c:numRef>
              <c:f>'ONS pop trends'!$J$55:$J$73</c:f>
              <c:numCache>
                <c:formatCode>_(* #,##0_);_(* \(#,##0\);_(* "-"??_);_(@_)</c:formatCode>
                <c:ptCount val="19"/>
                <c:pt idx="0">
                  <c:v>3434680</c:v>
                </c:pt>
                <c:pt idx="1">
                  <c:v>3357463</c:v>
                </c:pt>
                <c:pt idx="2">
                  <c:v>3000295</c:v>
                </c:pt>
                <c:pt idx="3">
                  <c:v>3213289</c:v>
                </c:pt>
                <c:pt idx="4">
                  <c:v>3592257</c:v>
                </c:pt>
                <c:pt idx="5">
                  <c:v>3757968</c:v>
                </c:pt>
                <c:pt idx="6">
                  <c:v>3728028</c:v>
                </c:pt>
                <c:pt idx="7">
                  <c:v>3470918</c:v>
                </c:pt>
                <c:pt idx="8">
                  <c:v>3636454</c:v>
                </c:pt>
                <c:pt idx="9">
                  <c:v>3889360</c:v>
                </c:pt>
                <c:pt idx="10">
                  <c:v>3811000</c:v>
                </c:pt>
                <c:pt idx="11">
                  <c:v>3278322</c:v>
                </c:pt>
                <c:pt idx="12">
                  <c:v>2904721</c:v>
                </c:pt>
                <c:pt idx="13">
                  <c:v>3017135</c:v>
                </c:pt>
                <c:pt idx="14">
                  <c:v>2268620</c:v>
                </c:pt>
                <c:pt idx="15">
                  <c:v>1804228</c:v>
                </c:pt>
                <c:pt idx="16">
                  <c:v>1326300</c:v>
                </c:pt>
                <c:pt idx="17">
                  <c:v>820321</c:v>
                </c:pt>
                <c:pt idx="18">
                  <c:v>474968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905-47E7-AF7A-93D8DF41AF4F}"/>
            </c:ext>
          </c:extLst>
        </c:ser>
        <c:ser>
          <c:idx val="8"/>
          <c:order val="8"/>
          <c:tx>
            <c:v>2016</c:v>
          </c:tx>
          <c:spPr>
            <a:ln w="28575" cap="rnd">
              <a:solidFill>
                <a:schemeClr val="accent6">
                  <a:tint val="44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tint val="44000"/>
                </a:schemeClr>
              </a:solidFill>
              <a:ln w="9525">
                <a:solidFill>
                  <a:schemeClr val="accent6">
                    <a:tint val="44000"/>
                  </a:schemeClr>
                </a:solidFill>
              </a:ln>
              <a:effectLst/>
            </c:spPr>
          </c:marker>
          <c:cat>
            <c:strRef>
              <c:f>'ONS pop trends'!$B$55:$B$73</c:f>
              <c:strCache>
                <c:ptCount val="19"/>
                <c:pt idx="0">
                  <c:v>Under 5 years</c:v>
                </c:pt>
                <c:pt idx="1">
                  <c:v>5-9 years</c:v>
                </c:pt>
                <c:pt idx="2">
                  <c:v>10-14 years</c:v>
                </c:pt>
                <c:pt idx="3">
                  <c:v>15-19 years</c:v>
                </c:pt>
                <c:pt idx="4">
                  <c:v>20-24 years</c:v>
                </c:pt>
                <c:pt idx="5">
                  <c:v>25-29 years</c:v>
                </c:pt>
                <c:pt idx="6">
                  <c:v>30-34 years</c:v>
                </c:pt>
                <c:pt idx="7">
                  <c:v>35-39 years</c:v>
                </c:pt>
                <c:pt idx="8">
                  <c:v>40-44 years</c:v>
                </c:pt>
                <c:pt idx="9">
                  <c:v>45-49 years</c:v>
                </c:pt>
                <c:pt idx="10">
                  <c:v>50-54 years</c:v>
                </c:pt>
                <c:pt idx="11">
                  <c:v>55-59 years</c:v>
                </c:pt>
                <c:pt idx="12">
                  <c:v>60-64 years</c:v>
                </c:pt>
                <c:pt idx="13">
                  <c:v>65-69 years</c:v>
                </c:pt>
                <c:pt idx="14">
                  <c:v>70-74 years</c:v>
                </c:pt>
                <c:pt idx="15">
                  <c:v>75-79 years</c:v>
                </c:pt>
                <c:pt idx="16">
                  <c:v>80-84 years</c:v>
                </c:pt>
                <c:pt idx="17">
                  <c:v>85-89 years</c:v>
                </c:pt>
                <c:pt idx="18">
                  <c:v>90+ years</c:v>
                </c:pt>
              </c:strCache>
            </c:strRef>
          </c:cat>
          <c:val>
            <c:numRef>
              <c:f>'ONS pop trends'!$K$55:$K$73</c:f>
              <c:numCache>
                <c:formatCode>_(* #,##0_);_(* \(#,##0\);_(* "-"??_);_(@_)</c:formatCode>
                <c:ptCount val="19"/>
                <c:pt idx="0">
                  <c:v>3429046</c:v>
                </c:pt>
                <c:pt idx="1">
                  <c:v>3428266</c:v>
                </c:pt>
                <c:pt idx="2">
                  <c:v>3070254</c:v>
                </c:pt>
                <c:pt idx="3">
                  <c:v>3179410</c:v>
                </c:pt>
                <c:pt idx="4">
                  <c:v>3559956</c:v>
                </c:pt>
                <c:pt idx="5">
                  <c:v>3811587</c:v>
                </c:pt>
                <c:pt idx="6">
                  <c:v>3749623</c:v>
                </c:pt>
                <c:pt idx="7">
                  <c:v>3557011</c:v>
                </c:pt>
                <c:pt idx="8">
                  <c:v>3535266</c:v>
                </c:pt>
                <c:pt idx="9">
                  <c:v>3883079</c:v>
                </c:pt>
                <c:pt idx="10">
                  <c:v>3873095</c:v>
                </c:pt>
                <c:pt idx="11">
                  <c:v>3377660</c:v>
                </c:pt>
                <c:pt idx="12">
                  <c:v>2930973</c:v>
                </c:pt>
                <c:pt idx="13">
                  <c:v>3032055</c:v>
                </c:pt>
                <c:pt idx="14">
                  <c:v>2381289</c:v>
                </c:pt>
                <c:pt idx="15">
                  <c:v>1796046</c:v>
                </c:pt>
                <c:pt idx="16">
                  <c:v>1345359</c:v>
                </c:pt>
                <c:pt idx="17">
                  <c:v>840246</c:v>
                </c:pt>
                <c:pt idx="18">
                  <c:v>487846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905-47E7-AF7A-93D8DF41A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520096"/>
        <c:axId val="739513864"/>
      </c:lineChart>
      <c:catAx>
        <c:axId val="73952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513864"/>
        <c:crosses val="autoZero"/>
        <c:auto val="1"/>
        <c:lblAlgn val="ctr"/>
        <c:lblOffset val="100"/>
        <c:noMultiLvlLbl val="0"/>
      </c:catAx>
      <c:valAx>
        <c:axId val="739513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520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Population by  age and sex</a:t>
            </a:r>
          </a:p>
        </c:rich>
      </c:tx>
      <c:layout>
        <c:manualLayout>
          <c:xMode val="edge"/>
          <c:yMode val="edge"/>
          <c:x val="0.37345442855982169"/>
          <c:y val="1.62271805273833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867869834854731E-2"/>
          <c:y val="5.9337898444975438E-2"/>
          <c:w val="0.88805182896441748"/>
          <c:h val="0.76924405589007261"/>
        </c:manualLayout>
      </c:layout>
      <c:lineChart>
        <c:grouping val="standard"/>
        <c:varyColors val="0"/>
        <c:ser>
          <c:idx val="0"/>
          <c:order val="0"/>
          <c:tx>
            <c:v>2008 Female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'ONS pop trends'!$B$3:$B$21</c:f>
              <c:strCache>
                <c:ptCount val="19"/>
                <c:pt idx="0">
                  <c:v>Under 5 years</c:v>
                </c:pt>
                <c:pt idx="1">
                  <c:v>5-9 years</c:v>
                </c:pt>
                <c:pt idx="2">
                  <c:v>10-14 years</c:v>
                </c:pt>
                <c:pt idx="3">
                  <c:v>15-19 years</c:v>
                </c:pt>
                <c:pt idx="4">
                  <c:v>20-24 years</c:v>
                </c:pt>
                <c:pt idx="5">
                  <c:v>25-29 years</c:v>
                </c:pt>
                <c:pt idx="6">
                  <c:v>30-34 years</c:v>
                </c:pt>
                <c:pt idx="7">
                  <c:v>35-39 years</c:v>
                </c:pt>
                <c:pt idx="8">
                  <c:v>40-44 years</c:v>
                </c:pt>
                <c:pt idx="9">
                  <c:v>45-49 years</c:v>
                </c:pt>
                <c:pt idx="10">
                  <c:v>50-54 years</c:v>
                </c:pt>
                <c:pt idx="11">
                  <c:v>55-59 years</c:v>
                </c:pt>
                <c:pt idx="12">
                  <c:v>60-64 years</c:v>
                </c:pt>
                <c:pt idx="13">
                  <c:v>65-69 years</c:v>
                </c:pt>
                <c:pt idx="14">
                  <c:v>70-74 years</c:v>
                </c:pt>
                <c:pt idx="15">
                  <c:v>75-79 years</c:v>
                </c:pt>
                <c:pt idx="16">
                  <c:v>80-84 years</c:v>
                </c:pt>
                <c:pt idx="17">
                  <c:v>85-89 years</c:v>
                </c:pt>
                <c:pt idx="18">
                  <c:v>90+ years</c:v>
                </c:pt>
              </c:strCache>
            </c:strRef>
          </c:cat>
          <c:val>
            <c:numRef>
              <c:f>'ONS pop trends'!$C$3:$C$21</c:f>
              <c:numCache>
                <c:formatCode>_(* #,##0_);_(* \(#,##0\);_(* "-"??_);_(@_)</c:formatCode>
                <c:ptCount val="19"/>
                <c:pt idx="0">
                  <c:v>1534391</c:v>
                </c:pt>
                <c:pt idx="1">
                  <c:v>1421609</c:v>
                </c:pt>
                <c:pt idx="2">
                  <c:v>1537723</c:v>
                </c:pt>
                <c:pt idx="3">
                  <c:v>1636675</c:v>
                </c:pt>
                <c:pt idx="4">
                  <c:v>1734272</c:v>
                </c:pt>
                <c:pt idx="5">
                  <c:v>1781843</c:v>
                </c:pt>
                <c:pt idx="6">
                  <c:v>1668622</c:v>
                </c:pt>
                <c:pt idx="7">
                  <c:v>1906065</c:v>
                </c:pt>
                <c:pt idx="8">
                  <c:v>1991443</c:v>
                </c:pt>
                <c:pt idx="9">
                  <c:v>1839966</c:v>
                </c:pt>
                <c:pt idx="10">
                  <c:v>1596815</c:v>
                </c:pt>
                <c:pt idx="11">
                  <c:v>1533579</c:v>
                </c:pt>
                <c:pt idx="12">
                  <c:v>1554448</c:v>
                </c:pt>
                <c:pt idx="13">
                  <c:v>1179458</c:v>
                </c:pt>
                <c:pt idx="14">
                  <c:v>1052917</c:v>
                </c:pt>
                <c:pt idx="15">
                  <c:v>920486</c:v>
                </c:pt>
                <c:pt idx="16">
                  <c:v>725936</c:v>
                </c:pt>
                <c:pt idx="17">
                  <c:v>505802</c:v>
                </c:pt>
                <c:pt idx="18">
                  <c:v>258877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1-4DAE-89B8-042D94C95D02}"/>
            </c:ext>
          </c:extLst>
        </c:ser>
        <c:ser>
          <c:idx val="1"/>
          <c:order val="1"/>
          <c:tx>
            <c:v>2016 Female</c:v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ysDash"/>
              </a:ln>
              <a:effectLst/>
            </c:spPr>
          </c:marker>
          <c:val>
            <c:numRef>
              <c:f>'ONS pop trends'!$K$3:$K$21</c:f>
              <c:numCache>
                <c:formatCode>_-* #,##0_-;\-* #,##0_-;_-* "-"??_-;_-@_-</c:formatCode>
                <c:ptCount val="19"/>
                <c:pt idx="0">
                  <c:v>1671407</c:v>
                </c:pt>
                <c:pt idx="1">
                  <c:v>1672583</c:v>
                </c:pt>
                <c:pt idx="2">
                  <c:v>1497833</c:v>
                </c:pt>
                <c:pt idx="3">
                  <c:v>1547611</c:v>
                </c:pt>
                <c:pt idx="4">
                  <c:v>1735865</c:v>
                </c:pt>
                <c:pt idx="5">
                  <c:v>1887371</c:v>
                </c:pt>
                <c:pt idx="6">
                  <c:v>1874726</c:v>
                </c:pt>
                <c:pt idx="7">
                  <c:v>1783165</c:v>
                </c:pt>
                <c:pt idx="8">
                  <c:v>1778839</c:v>
                </c:pt>
                <c:pt idx="9">
                  <c:v>1963255</c:v>
                </c:pt>
                <c:pt idx="10">
                  <c:v>1961512</c:v>
                </c:pt>
                <c:pt idx="11">
                  <c:v>1707241</c:v>
                </c:pt>
                <c:pt idx="12">
                  <c:v>1494368</c:v>
                </c:pt>
                <c:pt idx="13">
                  <c:v>1561477</c:v>
                </c:pt>
                <c:pt idx="14">
                  <c:v>1243844</c:v>
                </c:pt>
                <c:pt idx="15">
                  <c:v>968214</c:v>
                </c:pt>
                <c:pt idx="16">
                  <c:v>761140</c:v>
                </c:pt>
                <c:pt idx="17">
                  <c:v>516231</c:v>
                </c:pt>
                <c:pt idx="18">
                  <c:v>340465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1-4DAE-89B8-042D94C95D02}"/>
            </c:ext>
          </c:extLst>
        </c:ser>
        <c:ser>
          <c:idx val="2"/>
          <c:order val="2"/>
          <c:tx>
            <c:v>2008 Male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'ONS pop trends'!$C$29:$C$47</c:f>
              <c:numCache>
                <c:formatCode>_(* #,##0_);_(* \(#,##0\);_(* "-"??_);_(@_)</c:formatCode>
                <c:ptCount val="19"/>
                <c:pt idx="0">
                  <c:v>1608314</c:v>
                </c:pt>
                <c:pt idx="1">
                  <c:v>1490445</c:v>
                </c:pt>
                <c:pt idx="2">
                  <c:v>1613019</c:v>
                </c:pt>
                <c:pt idx="3">
                  <c:v>1700494</c:v>
                </c:pt>
                <c:pt idx="4">
                  <c:v>1731133</c:v>
                </c:pt>
                <c:pt idx="5">
                  <c:v>1782203</c:v>
                </c:pt>
                <c:pt idx="6">
                  <c:v>1666283</c:v>
                </c:pt>
                <c:pt idx="7">
                  <c:v>1888467</c:v>
                </c:pt>
                <c:pt idx="8">
                  <c:v>1964029</c:v>
                </c:pt>
                <c:pt idx="9">
                  <c:v>1810554</c:v>
                </c:pt>
                <c:pt idx="10">
                  <c:v>1576534</c:v>
                </c:pt>
                <c:pt idx="11">
                  <c:v>1496115</c:v>
                </c:pt>
                <c:pt idx="12">
                  <c:v>1500831</c:v>
                </c:pt>
                <c:pt idx="13">
                  <c:v>1102407</c:v>
                </c:pt>
                <c:pt idx="14">
                  <c:v>939066</c:v>
                </c:pt>
                <c:pt idx="15">
                  <c:v>731716</c:v>
                </c:pt>
                <c:pt idx="16">
                  <c:v>486381</c:v>
                </c:pt>
                <c:pt idx="17">
                  <c:v>258463</c:v>
                </c:pt>
                <c:pt idx="18">
                  <c:v>88472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21-4DAE-89B8-042D94C95D02}"/>
            </c:ext>
          </c:extLst>
        </c:ser>
        <c:ser>
          <c:idx val="3"/>
          <c:order val="3"/>
          <c:tx>
            <c:v>2016 Male</c:v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ysDash"/>
              </a:ln>
              <a:effectLst/>
            </c:spPr>
          </c:marker>
          <c:val>
            <c:numRef>
              <c:f>'ONS pop trends'!$K$29:$K$47</c:f>
              <c:numCache>
                <c:formatCode>_-* #,##0_-;\-* #,##0_-;_-* "-"??_-;_-@_-</c:formatCode>
                <c:ptCount val="19"/>
                <c:pt idx="0">
                  <c:v>1757639</c:v>
                </c:pt>
                <c:pt idx="1">
                  <c:v>1755683</c:v>
                </c:pt>
                <c:pt idx="2">
                  <c:v>1572421</c:v>
                </c:pt>
                <c:pt idx="3">
                  <c:v>1631799</c:v>
                </c:pt>
                <c:pt idx="4">
                  <c:v>1824091</c:v>
                </c:pt>
                <c:pt idx="5">
                  <c:v>1924216</c:v>
                </c:pt>
                <c:pt idx="6">
                  <c:v>1874897</c:v>
                </c:pt>
                <c:pt idx="7">
                  <c:v>1773846</c:v>
                </c:pt>
                <c:pt idx="8">
                  <c:v>1756427</c:v>
                </c:pt>
                <c:pt idx="9">
                  <c:v>1919824</c:v>
                </c:pt>
                <c:pt idx="10">
                  <c:v>1911583</c:v>
                </c:pt>
                <c:pt idx="11">
                  <c:v>1670419</c:v>
                </c:pt>
                <c:pt idx="12">
                  <c:v>1436605</c:v>
                </c:pt>
                <c:pt idx="13">
                  <c:v>1470578</c:v>
                </c:pt>
                <c:pt idx="14">
                  <c:v>1137445</c:v>
                </c:pt>
                <c:pt idx="15">
                  <c:v>827832</c:v>
                </c:pt>
                <c:pt idx="16">
                  <c:v>584219</c:v>
                </c:pt>
                <c:pt idx="17">
                  <c:v>324015</c:v>
                </c:pt>
                <c:pt idx="18">
                  <c:v>147381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21-4DAE-89B8-042D94C95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676088"/>
        <c:axId val="206676416"/>
      </c:lineChart>
      <c:catAx>
        <c:axId val="206676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676416"/>
        <c:crosses val="autoZero"/>
        <c:auto val="1"/>
        <c:lblAlgn val="ctr"/>
        <c:lblOffset val="100"/>
        <c:noMultiLvlLbl val="0"/>
      </c:catAx>
      <c:valAx>
        <c:axId val="206676416"/>
        <c:scaling>
          <c:orientation val="minMax"/>
          <c:max val="22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676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INPATIENT NON -ELECTIVE LONG STAY EXCESS DAYS </a:t>
            </a:r>
          </a:p>
        </c:rich>
      </c:tx>
      <c:layout>
        <c:manualLayout>
          <c:xMode val="edge"/>
          <c:yMode val="edge"/>
          <c:x val="0.21696689071285813"/>
          <c:y val="2.8701697828128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'HBC-Inpatient'!$I$182</c:f>
              <c:strCache>
                <c:ptCount val="1"/>
                <c:pt idx="0">
                  <c:v>Total Growth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'HBC-Inpatient'!$O$184:$O$191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'HBC-Inpatient'!$I$184:$I$191</c:f>
              <c:numCache>
                <c:formatCode>0.00%</c:formatCode>
                <c:ptCount val="8"/>
                <c:pt idx="0">
                  <c:v>9.9565075878826903E-3</c:v>
                </c:pt>
                <c:pt idx="1">
                  <c:v>-3.3951802308285206E-4</c:v>
                </c:pt>
                <c:pt idx="2">
                  <c:v>6.6318308263264569E-2</c:v>
                </c:pt>
                <c:pt idx="3">
                  <c:v>-4.6903555266304964E-2</c:v>
                </c:pt>
                <c:pt idx="4">
                  <c:v>-3.5381394262342325E-2</c:v>
                </c:pt>
                <c:pt idx="5">
                  <c:v>-4.6401203567859484E-2</c:v>
                </c:pt>
                <c:pt idx="6">
                  <c:v>0.10342026478694244</c:v>
                </c:pt>
                <c:pt idx="7">
                  <c:v>0.11420949725809137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6-4E1C-8333-701215CC7031}"/>
            </c:ext>
          </c:extLst>
        </c:ser>
        <c:ser>
          <c:idx val="1"/>
          <c:order val="1"/>
          <c:tx>
            <c:strRef>
              <c:f>'HBC-Inpatient'!$J$182</c:f>
              <c:strCache>
                <c:ptCount val="1"/>
                <c:pt idx="0">
                  <c:v>Laspeyres Volume Growth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'HBC-Inpatient'!$O$184:$O$191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'HBC-Inpatient'!$J$184:$J$191</c:f>
              <c:numCache>
                <c:formatCode>0.00%</c:formatCode>
                <c:ptCount val="8"/>
                <c:pt idx="0">
                  <c:v>-1.2262168430788645E-2</c:v>
                </c:pt>
                <c:pt idx="1">
                  <c:v>-1.9912405832317348E-2</c:v>
                </c:pt>
                <c:pt idx="2">
                  <c:v>2.834967014359191E-2</c:v>
                </c:pt>
                <c:pt idx="3">
                  <c:v>-8.3743196142060383E-2</c:v>
                </c:pt>
                <c:pt idx="4">
                  <c:v>-7.921293173535493E-2</c:v>
                </c:pt>
                <c:pt idx="5">
                  <c:v>-9.5111957230329391E-2</c:v>
                </c:pt>
                <c:pt idx="6">
                  <c:v>9.1059448018403488E-2</c:v>
                </c:pt>
                <c:pt idx="7">
                  <c:v>7.7019790223624929E-2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6-4E1C-8333-701215CC7031}"/>
            </c:ext>
          </c:extLst>
        </c:ser>
        <c:ser>
          <c:idx val="2"/>
          <c:order val="2"/>
          <c:tx>
            <c:strRef>
              <c:f>'HBC-Inpatient'!$K$182</c:f>
              <c:strCache>
                <c:ptCount val="1"/>
                <c:pt idx="0">
                  <c:v>Paasche Price Growth Rate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'HBC-Inpatient'!$O$184:$O$191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'HBC-Inpatient'!$K$184:$K$191</c:f>
              <c:numCache>
                <c:formatCode>0.00%</c:formatCode>
                <c:ptCount val="8"/>
                <c:pt idx="0">
                  <c:v>2.2494507457887725E-2</c:v>
                </c:pt>
                <c:pt idx="1">
                  <c:v>1.9970549495482937E-2</c:v>
                </c:pt>
                <c:pt idx="2">
                  <c:v>3.6921914035690673E-2</c:v>
                </c:pt>
                <c:pt idx="3">
                  <c:v>4.0206676469566771E-2</c:v>
                </c:pt>
                <c:pt idx="4">
                  <c:v>4.7602251360479464E-2</c:v>
                </c:pt>
                <c:pt idx="5">
                  <c:v>5.3830696572557901E-2</c:v>
                </c:pt>
                <c:pt idx="6">
                  <c:v>1.1329187232637761E-2</c:v>
                </c:pt>
                <c:pt idx="7">
                  <c:v>3.4530198397510148E-2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06-4E1C-8333-701215CC7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474664"/>
        <c:axId val="711468432"/>
      </c:lineChart>
      <c:catAx>
        <c:axId val="71147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468432"/>
        <c:crosses val="autoZero"/>
        <c:auto val="1"/>
        <c:lblAlgn val="ctr"/>
        <c:lblOffset val="100"/>
        <c:noMultiLvlLbl val="0"/>
      </c:catAx>
      <c:valAx>
        <c:axId val="71146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474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INPATIENT NON -ELECTIVE LONG STAY EXCESS DAYS </a:t>
            </a:r>
          </a:p>
        </c:rich>
      </c:tx>
      <c:layout>
        <c:manualLayout>
          <c:xMode val="edge"/>
          <c:yMode val="edge"/>
          <c:x val="0.21620691142287909"/>
          <c:y val="3.5927881826479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'HBC-Inpatient'!$L$182</c:f>
              <c:strCache>
                <c:ptCount val="1"/>
                <c:pt idx="0">
                  <c:v>Total Growth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'HBC-Inpatient'!$B$183:$B$191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'HBC-Inpatient'!$L$183:$L$191</c:f>
              <c:numCache>
                <c:formatCode>0.0</c:formatCode>
                <c:ptCount val="9"/>
                <c:pt idx="0">
                  <c:v>100</c:v>
                </c:pt>
                <c:pt idx="1">
                  <c:v>100.99565075878827</c:v>
                </c:pt>
                <c:pt idx="2">
                  <c:v>100.96136091510269</c:v>
                </c:pt>
                <c:pt idx="3">
                  <c:v>107.65694757094919</c:v>
                </c:pt>
                <c:pt idx="4">
                  <c:v>102.60745398075348</c:v>
                </c:pt>
                <c:pt idx="5">
                  <c:v>98.977059197205293</c:v>
                </c:pt>
                <c:pt idx="6">
                  <c:v>94.384404524847696</c:v>
                </c:pt>
                <c:pt idx="7">
                  <c:v>104.14566463256533</c:v>
                </c:pt>
                <c:pt idx="8">
                  <c:v>116.0400886318604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5-443F-9867-D9D4EAD859EC}"/>
            </c:ext>
          </c:extLst>
        </c:ser>
        <c:ser>
          <c:idx val="1"/>
          <c:order val="1"/>
          <c:tx>
            <c:strRef>
              <c:f>'HBC-Inpatient'!$M$182</c:f>
              <c:strCache>
                <c:ptCount val="1"/>
                <c:pt idx="0">
                  <c:v>Laspeyres Volume Growth 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'HBC-Inpatient'!$B$183:$B$191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'HBC-Inpatient'!$M$183:$M$191</c:f>
              <c:numCache>
                <c:formatCode>0.0</c:formatCode>
                <c:ptCount val="9"/>
                <c:pt idx="0">
                  <c:v>100</c:v>
                </c:pt>
                <c:pt idx="1">
                  <c:v>98.773783156921141</c:v>
                </c:pt>
                <c:pt idx="2">
                  <c:v>96.806959501107215</c:v>
                </c:pt>
                <c:pt idx="3">
                  <c:v>99.551404870567666</c:v>
                </c:pt>
                <c:pt idx="4">
                  <c:v>91.214652046274054</c:v>
                </c:pt>
                <c:pt idx="5">
                  <c:v>83.989272040468393</c:v>
                </c:pt>
                <c:pt idx="6">
                  <c:v>76.000887990348858</c:v>
                </c:pt>
                <c:pt idx="7">
                  <c:v>82.921486899658532</c:v>
                </c:pt>
                <c:pt idx="8">
                  <c:v>89.308082425701301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5-443F-9867-D9D4EAD859EC}"/>
            </c:ext>
          </c:extLst>
        </c:ser>
        <c:ser>
          <c:idx val="2"/>
          <c:order val="2"/>
          <c:tx>
            <c:strRef>
              <c:f>'HBC-Inpatient'!$N$182</c:f>
              <c:strCache>
                <c:ptCount val="1"/>
                <c:pt idx="0">
                  <c:v>Paasche Price Growth Index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'HBC-Inpatient'!$B$183:$B$191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'HBC-Inpatient'!$N$183:$N$191</c:f>
              <c:numCache>
                <c:formatCode>0.0</c:formatCode>
                <c:ptCount val="9"/>
                <c:pt idx="0">
                  <c:v>100</c:v>
                </c:pt>
                <c:pt idx="1">
                  <c:v>102.24945074578878</c:v>
                </c:pt>
                <c:pt idx="2">
                  <c:v>104.29142846279349</c:v>
                </c:pt>
                <c:pt idx="3">
                  <c:v>108.14206761915614</c:v>
                </c:pt>
                <c:pt idx="4">
                  <c:v>112.49010074466956</c:v>
                </c:pt>
                <c:pt idx="5">
                  <c:v>117.84488279588298</c:v>
                </c:pt>
                <c:pt idx="6">
                  <c:v>124.18855492429681</c:v>
                </c:pt>
                <c:pt idx="7">
                  <c:v>125.59551031518488</c:v>
                </c:pt>
                <c:pt idx="8">
                  <c:v>129.93234820420474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35-443F-9867-D9D4EAD85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963808"/>
        <c:axId val="538969384"/>
      </c:lineChart>
      <c:catAx>
        <c:axId val="53896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969384"/>
        <c:crosses val="autoZero"/>
        <c:auto val="1"/>
        <c:lblAlgn val="ctr"/>
        <c:lblOffset val="100"/>
        <c:noMultiLvlLbl val="0"/>
      </c:catAx>
      <c:valAx>
        <c:axId val="538969384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963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INPATIENT NON -ELECTIVE LONG STAY  (NEI_L)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'HBC-Inpatient'!$I$147</c:f>
              <c:strCache>
                <c:ptCount val="1"/>
                <c:pt idx="0">
                  <c:v>Total Growth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'HBC-Inpatient'!$O$149:$O$156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'HBC-Inpatient'!$I$149:$I$156</c:f>
              <c:numCache>
                <c:formatCode>0.00%</c:formatCode>
                <c:ptCount val="8"/>
                <c:pt idx="0">
                  <c:v>6.2147964885559848E-2</c:v>
                </c:pt>
                <c:pt idx="1">
                  <c:v>4.9174926016271048E-2</c:v>
                </c:pt>
                <c:pt idx="2">
                  <c:v>3.3164090803191826E-2</c:v>
                </c:pt>
                <c:pt idx="3">
                  <c:v>5.7270976099784932E-2</c:v>
                </c:pt>
                <c:pt idx="4">
                  <c:v>6.6094578906285895E-2</c:v>
                </c:pt>
                <c:pt idx="5">
                  <c:v>6.0138261759787204E-2</c:v>
                </c:pt>
                <c:pt idx="6">
                  <c:v>5.1162415740151346E-2</c:v>
                </c:pt>
                <c:pt idx="7">
                  <c:v>9.1751645642552671E-3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2-4638-9E46-877626436ACC}"/>
            </c:ext>
          </c:extLst>
        </c:ser>
        <c:ser>
          <c:idx val="1"/>
          <c:order val="1"/>
          <c:tx>
            <c:strRef>
              <c:f>'HBC-Inpatient'!$J$147</c:f>
              <c:strCache>
                <c:ptCount val="1"/>
                <c:pt idx="0">
                  <c:v>Laspeyres Volume Growth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'HBC-Inpatient'!$O$149:$O$156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'HBC-Inpatient'!$J$149:$J$156</c:f>
              <c:numCache>
                <c:formatCode>0.00%</c:formatCode>
                <c:ptCount val="8"/>
                <c:pt idx="0">
                  <c:v>2.8163571924022079E-2</c:v>
                </c:pt>
                <c:pt idx="1">
                  <c:v>2.4994710263176234E-2</c:v>
                </c:pt>
                <c:pt idx="2">
                  <c:v>1.2985482820170091E-2</c:v>
                </c:pt>
                <c:pt idx="3">
                  <c:v>2.4911170752986767E-2</c:v>
                </c:pt>
                <c:pt idx="4">
                  <c:v>3.5701713248637246E-2</c:v>
                </c:pt>
                <c:pt idx="5">
                  <c:v>3.9078893651576463E-2</c:v>
                </c:pt>
                <c:pt idx="6">
                  <c:v>2.9060138385019973E-2</c:v>
                </c:pt>
                <c:pt idx="7">
                  <c:v>4.1387249345333776E-2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2-4638-9E46-877626436ACC}"/>
            </c:ext>
          </c:extLst>
        </c:ser>
        <c:ser>
          <c:idx val="2"/>
          <c:order val="2"/>
          <c:tx>
            <c:strRef>
              <c:f>'HBC-Inpatient'!$K$147</c:f>
              <c:strCache>
                <c:ptCount val="1"/>
                <c:pt idx="0">
                  <c:v>Paasche Price Growth Rate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'HBC-Inpatient'!$O$149:$O$156</c:f>
              <c:strCache>
                <c:ptCount val="8"/>
                <c:pt idx="0">
                  <c:v>08/09 - 09/10</c:v>
                </c:pt>
                <c:pt idx="1">
                  <c:v>09/10 - 10/11</c:v>
                </c:pt>
                <c:pt idx="2">
                  <c:v>10/11 - 11/12</c:v>
                </c:pt>
                <c:pt idx="3">
                  <c:v>11/12 - 12/13</c:v>
                </c:pt>
                <c:pt idx="4">
                  <c:v>12/13 - 13/14</c:v>
                </c:pt>
                <c:pt idx="5">
                  <c:v>13/14 - 14/15</c:v>
                </c:pt>
                <c:pt idx="6">
                  <c:v>14/15 -15/16</c:v>
                </c:pt>
                <c:pt idx="7">
                  <c:v>15/16 - 16/17</c:v>
                </c:pt>
              </c:strCache>
            </c:strRef>
          </c:cat>
          <c:val>
            <c:numRef>
              <c:f>'HBC-Inpatient'!$K$149:$K$156</c:f>
              <c:numCache>
                <c:formatCode>0.00%</c:formatCode>
                <c:ptCount val="8"/>
                <c:pt idx="0">
                  <c:v>3.3053488656422658E-2</c:v>
                </c:pt>
                <c:pt idx="1">
                  <c:v>2.3590576137594299E-2</c:v>
                </c:pt>
                <c:pt idx="2">
                  <c:v>1.9919937970724E-2</c:v>
                </c:pt>
                <c:pt idx="3">
                  <c:v>3.1573278026644891E-2</c:v>
                </c:pt>
                <c:pt idx="4">
                  <c:v>2.9345192026685618E-2</c:v>
                </c:pt>
                <c:pt idx="5">
                  <c:v>2.026734277529485E-2</c:v>
                </c:pt>
                <c:pt idx="6">
                  <c:v>2.147812020959039E-2</c:v>
                </c:pt>
                <c:pt idx="7">
                  <c:v>-3.093189858175116E-2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A2-4638-9E46-877626436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359864"/>
        <c:axId val="711356912"/>
      </c:lineChart>
      <c:catAx>
        <c:axId val="711359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356912"/>
        <c:crosses val="autoZero"/>
        <c:auto val="1"/>
        <c:lblAlgn val="ctr"/>
        <c:lblOffset val="100"/>
        <c:noMultiLvlLbl val="0"/>
      </c:catAx>
      <c:valAx>
        <c:axId val="71135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359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INPATIENT  NON -ELECTIVE LONG STAY  (NEI_L)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'HBC-Inpatient'!$L$147</c:f>
              <c:strCache>
                <c:ptCount val="1"/>
                <c:pt idx="0">
                  <c:v>Total Growth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'HBC-Inpatient'!$B$148:$B$156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'HBC-Inpatient'!$L$148:$L$156</c:f>
              <c:numCache>
                <c:formatCode>0.0</c:formatCode>
                <c:ptCount val="9"/>
                <c:pt idx="0">
                  <c:v>100</c:v>
                </c:pt>
                <c:pt idx="1">
                  <c:v>106.21479648855599</c:v>
                </c:pt>
                <c:pt idx="2">
                  <c:v>111.43790124771402</c:v>
                </c:pt>
                <c:pt idx="3">
                  <c:v>115.13363792361034</c:v>
                </c:pt>
                <c:pt idx="4">
                  <c:v>121.72745374941472</c:v>
                </c:pt>
                <c:pt idx="5">
                  <c:v>129.77297854631666</c:v>
                </c:pt>
                <c:pt idx="6">
                  <c:v>137.57729989948231</c:v>
                </c:pt>
                <c:pt idx="7">
                  <c:v>144.61608691334712</c:v>
                </c:pt>
                <c:pt idx="8">
                  <c:v>145.94296330941572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7-4ED5-BD4A-2EB9D9A9FCCC}"/>
            </c:ext>
          </c:extLst>
        </c:ser>
        <c:ser>
          <c:idx val="1"/>
          <c:order val="1"/>
          <c:tx>
            <c:strRef>
              <c:f>'HBC-Inpatient'!$M$147</c:f>
              <c:strCache>
                <c:ptCount val="1"/>
                <c:pt idx="0">
                  <c:v>Laspeyres Volume Growth 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'HBC-Inpatient'!$B$148:$B$156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'HBC-Inpatient'!$M$148:$M$156</c:f>
              <c:numCache>
                <c:formatCode>0.0</c:formatCode>
                <c:ptCount val="9"/>
                <c:pt idx="0">
                  <c:v>100</c:v>
                </c:pt>
                <c:pt idx="1">
                  <c:v>102.81635719240221</c:v>
                </c:pt>
                <c:pt idx="2">
                  <c:v>105.38622225074154</c:v>
                </c:pt>
                <c:pt idx="3">
                  <c:v>106.75471322926117</c:v>
                </c:pt>
                <c:pt idx="4">
                  <c:v>109.41409811920143</c:v>
                </c:pt>
                <c:pt idx="5">
                  <c:v>113.32036887561142</c:v>
                </c:pt>
                <c:pt idx="6">
                  <c:v>117.74880351945886</c:v>
                </c:pt>
                <c:pt idx="7">
                  <c:v>121.17060004440486</c:v>
                </c:pt>
                <c:pt idx="8">
                  <c:v>126.18551788176636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7-4ED5-BD4A-2EB9D9A9FCCC}"/>
            </c:ext>
          </c:extLst>
        </c:ser>
        <c:ser>
          <c:idx val="2"/>
          <c:order val="2"/>
          <c:tx>
            <c:strRef>
              <c:f>'HBC-Inpatient'!$N$147</c:f>
              <c:strCache>
                <c:ptCount val="1"/>
                <c:pt idx="0">
                  <c:v>Paasche Price Growth Index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'HBC-Inpatient'!$B$148:$B$156</c:f>
              <c:strCache>
                <c:ptCount val="9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</c:strCache>
            </c:strRef>
          </c:cat>
          <c:val>
            <c:numRef>
              <c:f>'HBC-Inpatient'!$N$148:$N$156</c:f>
              <c:numCache>
                <c:formatCode>0.0</c:formatCode>
                <c:ptCount val="9"/>
                <c:pt idx="0">
                  <c:v>100</c:v>
                </c:pt>
                <c:pt idx="1">
                  <c:v>103.30534886564226</c:v>
                </c:pt>
                <c:pt idx="2">
                  <c:v>105.74238156347793</c:v>
                </c:pt>
                <c:pt idx="3">
                  <c:v>107.84876324509905</c:v>
                </c:pt>
                <c:pt idx="4">
                  <c:v>111.25390223186636</c:v>
                </c:pt>
                <c:pt idx="5">
                  <c:v>114.51866935657858</c:v>
                </c:pt>
                <c:pt idx="6">
                  <c:v>116.83965848259902</c:v>
                </c:pt>
                <c:pt idx="7">
                  <c:v>119.34915471273577</c:v>
                </c:pt>
                <c:pt idx="8">
                  <c:v>115.6574587633437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E7-4ED5-BD4A-2EB9D9A9F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587032"/>
        <c:axId val="551907968"/>
      </c:lineChart>
      <c:catAx>
        <c:axId val="553587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1907968"/>
        <c:crosses val="autoZero"/>
        <c:auto val="1"/>
        <c:lblAlgn val="ctr"/>
        <c:lblOffset val="100"/>
        <c:noMultiLvlLbl val="0"/>
      </c:catAx>
      <c:valAx>
        <c:axId val="551907968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587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9.xml"/><Relationship Id="rId1" Type="http://schemas.openxmlformats.org/officeDocument/2006/relationships/chart" Target="../charts/chart4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5.xml"/><Relationship Id="rId1" Type="http://schemas.openxmlformats.org/officeDocument/2006/relationships/chart" Target="../charts/chart5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13" Type="http://schemas.openxmlformats.org/officeDocument/2006/relationships/chart" Target="../charts/chart18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12" Type="http://schemas.openxmlformats.org/officeDocument/2006/relationships/chart" Target="../charts/chart17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11" Type="http://schemas.openxmlformats.org/officeDocument/2006/relationships/chart" Target="../charts/chart16.xml"/><Relationship Id="rId5" Type="http://schemas.openxmlformats.org/officeDocument/2006/relationships/chart" Target="../charts/chart10.xml"/><Relationship Id="rId10" Type="http://schemas.openxmlformats.org/officeDocument/2006/relationships/chart" Target="../charts/chart15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Relationship Id="rId14" Type="http://schemas.openxmlformats.org/officeDocument/2006/relationships/chart" Target="../charts/chart19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4" Type="http://schemas.openxmlformats.org/officeDocument/2006/relationships/chart" Target="../charts/chart3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38100</xdr:colOff>
      <xdr:row>19</xdr:row>
      <xdr:rowOff>19048</xdr:rowOff>
    </xdr:from>
    <xdr:to>
      <xdr:col>51</xdr:col>
      <xdr:colOff>762000</xdr:colOff>
      <xdr:row>54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19051</xdr:colOff>
      <xdr:row>19</xdr:row>
      <xdr:rowOff>9525</xdr:rowOff>
    </xdr:from>
    <xdr:to>
      <xdr:col>13</xdr:col>
      <xdr:colOff>857250</xdr:colOff>
      <xdr:row>55</xdr:row>
      <xdr:rowOff>-1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9526</xdr:colOff>
      <xdr:row>58</xdr:row>
      <xdr:rowOff>9525</xdr:rowOff>
    </xdr:from>
    <xdr:to>
      <xdr:col>13</xdr:col>
      <xdr:colOff>809626</xdr:colOff>
      <xdr:row>91</xdr:row>
      <xdr:rowOff>119062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-1</xdr:colOff>
      <xdr:row>19</xdr:row>
      <xdr:rowOff>76198</xdr:rowOff>
    </xdr:from>
    <xdr:to>
      <xdr:col>32</xdr:col>
      <xdr:colOff>1638300</xdr:colOff>
      <xdr:row>54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19050</xdr:colOff>
      <xdr:row>58</xdr:row>
      <xdr:rowOff>0</xdr:rowOff>
    </xdr:from>
    <xdr:to>
      <xdr:col>32</xdr:col>
      <xdr:colOff>1524000</xdr:colOff>
      <xdr:row>92</xdr:row>
      <xdr:rowOff>19050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4235</xdr:colOff>
      <xdr:row>14</xdr:row>
      <xdr:rowOff>2117</xdr:rowOff>
    </xdr:from>
    <xdr:to>
      <xdr:col>5</xdr:col>
      <xdr:colOff>1428751</xdr:colOff>
      <xdr:row>30</xdr:row>
      <xdr:rowOff>179917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762000</xdr:colOff>
      <xdr:row>13</xdr:row>
      <xdr:rowOff>196850</xdr:rowOff>
    </xdr:from>
    <xdr:to>
      <xdr:col>14</xdr:col>
      <xdr:colOff>180975</xdr:colOff>
      <xdr:row>30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187324</xdr:rowOff>
    </xdr:from>
    <xdr:to>
      <xdr:col>7</xdr:col>
      <xdr:colOff>15875</xdr:colOff>
      <xdr:row>31</xdr:row>
      <xdr:rowOff>63500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333375</xdr:colOff>
      <xdr:row>13</xdr:row>
      <xdr:rowOff>190499</xdr:rowOff>
    </xdr:from>
    <xdr:to>
      <xdr:col>14</xdr:col>
      <xdr:colOff>685799</xdr:colOff>
      <xdr:row>31</xdr:row>
      <xdr:rowOff>79375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10</xdr:row>
      <xdr:rowOff>190498</xdr:rowOff>
    </xdr:from>
    <xdr:to>
      <xdr:col>6</xdr:col>
      <xdr:colOff>838201</xdr:colOff>
      <xdr:row>26</xdr:row>
      <xdr:rowOff>152399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1038225</xdr:colOff>
      <xdr:row>10</xdr:row>
      <xdr:rowOff>123824</xdr:rowOff>
    </xdr:from>
    <xdr:to>
      <xdr:col>14</xdr:col>
      <xdr:colOff>57151</xdr:colOff>
      <xdr:row>26</xdr:row>
      <xdr:rowOff>95249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19048</xdr:colOff>
      <xdr:row>15</xdr:row>
      <xdr:rowOff>307975</xdr:rowOff>
    </xdr:from>
    <xdr:to>
      <xdr:col>7</xdr:col>
      <xdr:colOff>582083</xdr:colOff>
      <xdr:row>34</xdr:row>
      <xdr:rowOff>179917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118529</xdr:colOff>
      <xdr:row>14</xdr:row>
      <xdr:rowOff>179915</xdr:rowOff>
    </xdr:from>
    <xdr:to>
      <xdr:col>23</xdr:col>
      <xdr:colOff>74082</xdr:colOff>
      <xdr:row>31</xdr:row>
      <xdr:rowOff>42332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14</xdr:row>
      <xdr:rowOff>6349</xdr:rowOff>
    </xdr:from>
    <xdr:to>
      <xdr:col>6</xdr:col>
      <xdr:colOff>552449</xdr:colOff>
      <xdr:row>33</xdr:row>
      <xdr:rowOff>53975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14</xdr:row>
      <xdr:rowOff>12700</xdr:rowOff>
    </xdr:from>
    <xdr:to>
      <xdr:col>14</xdr:col>
      <xdr:colOff>523874</xdr:colOff>
      <xdr:row>33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13</xdr:row>
      <xdr:rowOff>133349</xdr:rowOff>
    </xdr:from>
    <xdr:to>
      <xdr:col>6</xdr:col>
      <xdr:colOff>914400</xdr:colOff>
      <xdr:row>31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13</xdr:row>
      <xdr:rowOff>133350</xdr:rowOff>
    </xdr:from>
    <xdr:to>
      <xdr:col>14</xdr:col>
      <xdr:colOff>504825</xdr:colOff>
      <xdr:row>31</xdr:row>
      <xdr:rowOff>31751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844550</xdr:colOff>
      <xdr:row>13</xdr:row>
      <xdr:rowOff>104775</xdr:rowOff>
    </xdr:from>
    <xdr:to>
      <xdr:col>6</xdr:col>
      <xdr:colOff>180975</xdr:colOff>
      <xdr:row>31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13</xdr:row>
      <xdr:rowOff>117474</xdr:rowOff>
    </xdr:from>
    <xdr:to>
      <xdr:col>13</xdr:col>
      <xdr:colOff>650875</xdr:colOff>
      <xdr:row>31</xdr:row>
      <xdr:rowOff>161924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825499</xdr:colOff>
      <xdr:row>14</xdr:row>
      <xdr:rowOff>3174</xdr:rowOff>
    </xdr:from>
    <xdr:to>
      <xdr:col>7</xdr:col>
      <xdr:colOff>31750</xdr:colOff>
      <xdr:row>31</xdr:row>
      <xdr:rowOff>63499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349250</xdr:colOff>
      <xdr:row>13</xdr:row>
      <xdr:rowOff>187325</xdr:rowOff>
    </xdr:from>
    <xdr:to>
      <xdr:col>14</xdr:col>
      <xdr:colOff>238125</xdr:colOff>
      <xdr:row>31</xdr:row>
      <xdr:rowOff>111125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14</xdr:row>
      <xdr:rowOff>19049</xdr:rowOff>
    </xdr:from>
    <xdr:to>
      <xdr:col>7</xdr:col>
      <xdr:colOff>396875</xdr:colOff>
      <xdr:row>30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730250</xdr:colOff>
      <xdr:row>14</xdr:row>
      <xdr:rowOff>15876</xdr:rowOff>
    </xdr:from>
    <xdr:to>
      <xdr:col>14</xdr:col>
      <xdr:colOff>1263651</xdr:colOff>
      <xdr:row>30</xdr:row>
      <xdr:rowOff>158750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400049</xdr:colOff>
      <xdr:row>17</xdr:row>
      <xdr:rowOff>185737</xdr:rowOff>
    </xdr:from>
    <xdr:to>
      <xdr:col>16</xdr:col>
      <xdr:colOff>190499</xdr:colOff>
      <xdr:row>41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8DDE57-B770-4105-BCC0-3BA74B421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843642</xdr:colOff>
      <xdr:row>193</xdr:row>
      <xdr:rowOff>-1</xdr:rowOff>
    </xdr:from>
    <xdr:to>
      <xdr:col>7</xdr:col>
      <xdr:colOff>0</xdr:colOff>
      <xdr:row>212</xdr:row>
      <xdr:rowOff>27214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353786</xdr:colOff>
      <xdr:row>192</xdr:row>
      <xdr:rowOff>178256</xdr:rowOff>
    </xdr:from>
    <xdr:to>
      <xdr:col>13</xdr:col>
      <xdr:colOff>734785</xdr:colOff>
      <xdr:row>212</xdr:row>
      <xdr:rowOff>68036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</xdr:colOff>
      <xdr:row>157</xdr:row>
      <xdr:rowOff>136072</xdr:rowOff>
    </xdr:from>
    <xdr:to>
      <xdr:col>7</xdr:col>
      <xdr:colOff>136072</xdr:colOff>
      <xdr:row>176</xdr:row>
      <xdr:rowOff>163286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421821</xdr:colOff>
      <xdr:row>157</xdr:row>
      <xdr:rowOff>149680</xdr:rowOff>
    </xdr:from>
    <xdr:to>
      <xdr:col>13</xdr:col>
      <xdr:colOff>979714</xdr:colOff>
      <xdr:row>177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830943</xdr:colOff>
      <xdr:row>21</xdr:row>
      <xdr:rowOff>63047</xdr:rowOff>
    </xdr:from>
    <xdr:to>
      <xdr:col>6</xdr:col>
      <xdr:colOff>367392</xdr:colOff>
      <xdr:row>36</xdr:row>
      <xdr:rowOff>163286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653143</xdr:colOff>
      <xdr:row>21</xdr:row>
      <xdr:rowOff>54427</xdr:rowOff>
    </xdr:from>
    <xdr:to>
      <xdr:col>12</xdr:col>
      <xdr:colOff>54429</xdr:colOff>
      <xdr:row>36</xdr:row>
      <xdr:rowOff>217714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825047</xdr:colOff>
      <xdr:row>53</xdr:row>
      <xdr:rowOff>17236</xdr:rowOff>
    </xdr:from>
    <xdr:to>
      <xdr:col>6</xdr:col>
      <xdr:colOff>721179</xdr:colOff>
      <xdr:row>72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884465</xdr:colOff>
      <xdr:row>52</xdr:row>
      <xdr:rowOff>149679</xdr:rowOff>
    </xdr:from>
    <xdr:to>
      <xdr:col>12</xdr:col>
      <xdr:colOff>857250</xdr:colOff>
      <xdr:row>72</xdr:row>
      <xdr:rowOff>27214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840012</xdr:colOff>
      <xdr:row>87</xdr:row>
      <xdr:rowOff>54427</xdr:rowOff>
    </xdr:from>
    <xdr:to>
      <xdr:col>6</xdr:col>
      <xdr:colOff>1306287</xdr:colOff>
      <xdr:row>106</xdr:row>
      <xdr:rowOff>163285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163286</xdr:colOff>
      <xdr:row>87</xdr:row>
      <xdr:rowOff>81642</xdr:rowOff>
    </xdr:from>
    <xdr:to>
      <xdr:col>13</xdr:col>
      <xdr:colOff>979712</xdr:colOff>
      <xdr:row>106</xdr:row>
      <xdr:rowOff>149678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843642</xdr:colOff>
      <xdr:row>226</xdr:row>
      <xdr:rowOff>13606</xdr:rowOff>
    </xdr:from>
    <xdr:to>
      <xdr:col>6</xdr:col>
      <xdr:colOff>721178</xdr:colOff>
      <xdr:row>245</xdr:row>
      <xdr:rowOff>13606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1034145</xdr:colOff>
      <xdr:row>226</xdr:row>
      <xdr:rowOff>13607</xdr:rowOff>
    </xdr:from>
    <xdr:to>
      <xdr:col>13</xdr:col>
      <xdr:colOff>54429</xdr:colOff>
      <xdr:row>245</xdr:row>
      <xdr:rowOff>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13606</xdr:colOff>
      <xdr:row>122</xdr:row>
      <xdr:rowOff>13608</xdr:rowOff>
    </xdr:from>
    <xdr:to>
      <xdr:col>6</xdr:col>
      <xdr:colOff>1265463</xdr:colOff>
      <xdr:row>141</xdr:row>
      <xdr:rowOff>13607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1496786</xdr:colOff>
      <xdr:row>121</xdr:row>
      <xdr:rowOff>176891</xdr:rowOff>
    </xdr:from>
    <xdr:to>
      <xdr:col>13</xdr:col>
      <xdr:colOff>748392</xdr:colOff>
      <xdr:row>141</xdr:row>
      <xdr:rowOff>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200024</xdr:colOff>
      <xdr:row>0</xdr:row>
      <xdr:rowOff>177796</xdr:rowOff>
    </xdr:from>
    <xdr:to>
      <xdr:col>37</xdr:col>
      <xdr:colOff>492124</xdr:colOff>
      <xdr:row>25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15998825" y="6372225"/>
    <xdr:ext cx="10239375" cy="59944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33D8AD2-F4BD-4FE2-9E2E-17CB74E110F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847724</xdr:colOff>
      <xdr:row>13</xdr:row>
      <xdr:rowOff>171450</xdr:rowOff>
    </xdr:from>
    <xdr:to>
      <xdr:col>7</xdr:col>
      <xdr:colOff>28575</xdr:colOff>
      <xdr:row>29</xdr:row>
      <xdr:rowOff>123826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45</xdr:row>
      <xdr:rowOff>190499</xdr:rowOff>
    </xdr:from>
    <xdr:to>
      <xdr:col>6</xdr:col>
      <xdr:colOff>962025</xdr:colOff>
      <xdr:row>61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104775</xdr:colOff>
      <xdr:row>13</xdr:row>
      <xdr:rowOff>180975</xdr:rowOff>
    </xdr:from>
    <xdr:to>
      <xdr:col>14</xdr:col>
      <xdr:colOff>209551</xdr:colOff>
      <xdr:row>29</xdr:row>
      <xdr:rowOff>123825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28574</xdr:colOff>
      <xdr:row>46</xdr:row>
      <xdr:rowOff>9525</xdr:rowOff>
    </xdr:from>
    <xdr:to>
      <xdr:col>14</xdr:col>
      <xdr:colOff>247649</xdr:colOff>
      <xdr:row>61</xdr:row>
      <xdr:rowOff>180974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15</xdr:row>
      <xdr:rowOff>79374</xdr:rowOff>
    </xdr:from>
    <xdr:to>
      <xdr:col>6</xdr:col>
      <xdr:colOff>1158875</xdr:colOff>
      <xdr:row>35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244476</xdr:colOff>
      <xdr:row>15</xdr:row>
      <xdr:rowOff>69849</xdr:rowOff>
    </xdr:from>
    <xdr:to>
      <xdr:col>14</xdr:col>
      <xdr:colOff>993775</xdr:colOff>
      <xdr:row>35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9525</xdr:rowOff>
    </xdr:from>
    <xdr:to>
      <xdr:col>7</xdr:col>
      <xdr:colOff>152400</xdr:colOff>
      <xdr:row>33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301625</xdr:colOff>
      <xdr:row>14</xdr:row>
      <xdr:rowOff>3174</xdr:rowOff>
    </xdr:from>
    <xdr:to>
      <xdr:col>14</xdr:col>
      <xdr:colOff>981075</xdr:colOff>
      <xdr:row>32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15876</xdr:colOff>
      <xdr:row>13</xdr:row>
      <xdr:rowOff>190498</xdr:rowOff>
    </xdr:from>
    <xdr:to>
      <xdr:col>7</xdr:col>
      <xdr:colOff>381000</xdr:colOff>
      <xdr:row>33</xdr:row>
      <xdr:rowOff>79375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609601</xdr:colOff>
      <xdr:row>13</xdr:row>
      <xdr:rowOff>187323</xdr:rowOff>
    </xdr:from>
    <xdr:to>
      <xdr:col>14</xdr:col>
      <xdr:colOff>1746250</xdr:colOff>
      <xdr:row>33</xdr:row>
      <xdr:rowOff>79375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6351</xdr:colOff>
      <xdr:row>15</xdr:row>
      <xdr:rowOff>12699</xdr:rowOff>
    </xdr:from>
    <xdr:to>
      <xdr:col>7</xdr:col>
      <xdr:colOff>590550</xdr:colOff>
      <xdr:row>34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704850</xdr:colOff>
      <xdr:row>15</xdr:row>
      <xdr:rowOff>9524</xdr:rowOff>
    </xdr:from>
    <xdr:to>
      <xdr:col>14</xdr:col>
      <xdr:colOff>504826</xdr:colOff>
      <xdr:row>34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</xdr:row>
      <xdr:rowOff>0</xdr:rowOff>
    </xdr:from>
    <xdr:to>
      <xdr:col>6</xdr:col>
      <xdr:colOff>1047750</xdr:colOff>
      <xdr:row>31</xdr:row>
      <xdr:rowOff>158750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23813</xdr:colOff>
      <xdr:row>45</xdr:row>
      <xdr:rowOff>19050</xdr:rowOff>
    </xdr:from>
    <xdr:to>
      <xdr:col>6</xdr:col>
      <xdr:colOff>828675</xdr:colOff>
      <xdr:row>61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</xdr:colOff>
      <xdr:row>45</xdr:row>
      <xdr:rowOff>28575</xdr:rowOff>
    </xdr:from>
    <xdr:to>
      <xdr:col>13</xdr:col>
      <xdr:colOff>228600</xdr:colOff>
      <xdr:row>61</xdr:row>
      <xdr:rowOff>38101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171450</xdr:colOff>
      <xdr:row>14</xdr:row>
      <xdr:rowOff>9525</xdr:rowOff>
    </xdr:from>
    <xdr:to>
      <xdr:col>13</xdr:col>
      <xdr:colOff>635000</xdr:colOff>
      <xdr:row>31</xdr:row>
      <xdr:rowOff>152400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841373</xdr:colOff>
      <xdr:row>14</xdr:row>
      <xdr:rowOff>0</xdr:rowOff>
    </xdr:from>
    <xdr:to>
      <xdr:col>7</xdr:col>
      <xdr:colOff>76199</xdr:colOff>
      <xdr:row>31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422275</xdr:colOff>
      <xdr:row>14</xdr:row>
      <xdr:rowOff>3173</xdr:rowOff>
    </xdr:from>
    <xdr:to>
      <xdr:col>14</xdr:col>
      <xdr:colOff>390525</xdr:colOff>
      <xdr:row>32</xdr:row>
      <xdr:rowOff>9524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P\PESA\Publications\PESA08\Copy%20of%20PEF%20FSBR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lassification"/>
      <sheetName val="Dept AMEsum"/>
      <sheetName val="DELsum"/>
      <sheetName val="PC DELsum"/>
      <sheetName val="Oth COINS data"/>
      <sheetName val="ONS NAA data"/>
      <sheetName val="Adjusts in DEL"/>
      <sheetName val="DEL_PSATforecast"/>
      <sheetName val="Ftabs input"/>
      <sheetName val="PBR Ftabs input"/>
      <sheetName val="Ftabs diff"/>
      <sheetName val="Calculations"/>
      <sheetName val="Actual PSCE, PSNI"/>
      <sheetName val="TME"/>
      <sheetName val="Oth cur ac adj in AME"/>
      <sheetName val="Oth cap ac adj in AME"/>
      <sheetName val="PESA TME table"/>
      <sheetName val="NA Query"/>
      <sheetName val="New DEL Query"/>
      <sheetName val="PSAT2"/>
      <sheetName val="PBR PSAT2"/>
      <sheetName val="Diff PSAT2"/>
      <sheetName val="LA curr, old"/>
      <sheetName val="LA curr, PBR"/>
      <sheetName val="LA curr, FSBR"/>
      <sheetName val="LA cap, old"/>
      <sheetName val="LA cap, new"/>
      <sheetName val="Mod Query"/>
      <sheetName val="Mod input"/>
      <sheetName val="Upload"/>
      <sheetName val="ANTdl"/>
      <sheetName val="Model BEFORE input"/>
      <sheetName val=" Model AFTER input"/>
      <sheetName val="Input-Model AFTER input"/>
      <sheetName val="AA Query"/>
      <sheetName val="New AA table"/>
      <sheetName val="EC codes"/>
      <sheetName val="Dept_AMEsum1"/>
      <sheetName val="PC_DELsum1"/>
      <sheetName val="Oth_COINS_data1"/>
      <sheetName val="ONS_NAA_data1"/>
      <sheetName val="Adjusts_in_DEL1"/>
      <sheetName val="Ftabs_input1"/>
      <sheetName val="PBR_Ftabs_input1"/>
      <sheetName val="Ftabs_diff1"/>
      <sheetName val="Actual_PSCE,_PSNI1"/>
      <sheetName val="Oth_cur_ac_adj_in_AME1"/>
      <sheetName val="Oth_cap_ac_adj_in_AME1"/>
      <sheetName val="PESA_TME_table1"/>
      <sheetName val="NA_Query1"/>
      <sheetName val="New_DEL_Query1"/>
      <sheetName val="PBR_PSAT21"/>
      <sheetName val="Diff_PSAT21"/>
      <sheetName val="LA_curr,_old1"/>
      <sheetName val="LA_curr,_PBR1"/>
      <sheetName val="LA_curr,_FSBR1"/>
      <sheetName val="LA_cap,_old1"/>
      <sheetName val="LA_cap,_new1"/>
      <sheetName val="Mod_Query1"/>
      <sheetName val="Mod_input1"/>
      <sheetName val="Model_BEFORE_input1"/>
      <sheetName val="_Model_AFTER_input1"/>
      <sheetName val="Input-Model_AFTER_input1"/>
      <sheetName val="AA_Query1"/>
      <sheetName val="New_AA_table1"/>
      <sheetName val="EC_codes1"/>
      <sheetName val="Dept_AMEsum"/>
      <sheetName val="PC_DELsum"/>
      <sheetName val="Oth_COINS_data"/>
      <sheetName val="ONS_NAA_data"/>
      <sheetName val="Adjusts_in_DEL"/>
      <sheetName val="Ftabs_input"/>
      <sheetName val="PBR_Ftabs_input"/>
      <sheetName val="Ftabs_diff"/>
      <sheetName val="Actual_PSCE,_PSNI"/>
      <sheetName val="Oth_cur_ac_adj_in_AME"/>
      <sheetName val="Oth_cap_ac_adj_in_AME"/>
      <sheetName val="PESA_TME_table"/>
      <sheetName val="NA_Query"/>
      <sheetName val="New_DEL_Query"/>
      <sheetName val="PBR_PSAT2"/>
      <sheetName val="Diff_PSAT2"/>
      <sheetName val="LA_curr,_old"/>
      <sheetName val="LA_curr,_PBR"/>
      <sheetName val="LA_curr,_FSBR"/>
      <sheetName val="LA_cap,_old"/>
      <sheetName val="LA_cap,_new"/>
      <sheetName val="Mod_Query"/>
      <sheetName val="Mod_input"/>
      <sheetName val="Model_BEFORE_input"/>
      <sheetName val="_Model_AFTER_input"/>
      <sheetName val="Input-Model_AFTER_input"/>
      <sheetName val="AA_Query"/>
      <sheetName val="New_AA_table"/>
      <sheetName val="EC_codes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file:///C:\Users\idrs500\AppData\Local\Microsoft\Windows\Temporary%20Internet%20Files\Content.MSO\D0D315FE.xls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file:///C:\Users\idrs500\AppData\Local\Microsoft\Windows\Temporary%20Internet%20Files\Content.MSO\D0D315FE.xls" TargetMode="External"/><Relationship Id="rId1" Type="http://schemas.openxmlformats.org/officeDocument/2006/relationships/hyperlink" Target="file:///C:\Users\idrs500\AppData\Local\Microsoft\Windows\Temporary%20Internet%20Files\Content.MSO\D0D315FE.xls" TargetMode="External"/><Relationship Id="rId6" Type="http://schemas.openxmlformats.org/officeDocument/2006/relationships/hyperlink" Target="file:///C:\Users\idrs500\AppData\Local\Microsoft\Windows\Temporary%20Internet%20Files\Content.MSO\D0D315FE.xls" TargetMode="External"/><Relationship Id="rId5" Type="http://schemas.openxmlformats.org/officeDocument/2006/relationships/hyperlink" Target="file:///C:\Users\idrs500\AppData\Local\Microsoft\Windows\Temporary%20Internet%20Files\Content.MSO\D0D315FE.xls" TargetMode="External"/><Relationship Id="rId4" Type="http://schemas.openxmlformats.org/officeDocument/2006/relationships/hyperlink" Target="file:///C:\Users\idrs500\AppData\Local\Microsoft\Windows\Temporary%20Internet%20Files\Content.MSO\D0D315FE.xls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28"/>
  <sheetViews>
    <sheetView zoomScaleNormal="100" workbookViewId="0">
      <selection activeCell="B8" sqref="B8"/>
    </sheetView>
  </sheetViews>
  <sheetFormatPr defaultRowHeight="15" x14ac:dyDescent="0.25"/>
  <cols>
    <col min="2" max="2" width="27" bestFit="1" customWidth="1"/>
  </cols>
  <sheetData>
    <row r="3" spans="2:2" x14ac:dyDescent="0.25">
      <c r="B3" s="16" t="s">
        <v>185</v>
      </c>
    </row>
    <row r="4" spans="2:2" x14ac:dyDescent="0.25">
      <c r="B4" s="17" t="s">
        <v>121</v>
      </c>
    </row>
    <row r="5" spans="2:2" x14ac:dyDescent="0.25">
      <c r="B5" s="17" t="s">
        <v>183</v>
      </c>
    </row>
    <row r="6" spans="2:2" x14ac:dyDescent="0.25">
      <c r="B6" s="17" t="s">
        <v>190</v>
      </c>
    </row>
    <row r="7" spans="2:2" ht="15" customHeight="1" x14ac:dyDescent="0.25">
      <c r="B7" s="17" t="s">
        <v>57</v>
      </c>
    </row>
    <row r="8" spans="2:2" x14ac:dyDescent="0.25">
      <c r="B8" s="17" t="s">
        <v>58</v>
      </c>
    </row>
    <row r="9" spans="2:2" x14ac:dyDescent="0.25">
      <c r="B9" s="17" t="s">
        <v>62</v>
      </c>
    </row>
    <row r="10" spans="2:2" x14ac:dyDescent="0.25">
      <c r="B10" s="17" t="s">
        <v>66</v>
      </c>
    </row>
    <row r="11" spans="2:2" ht="15" customHeight="1" x14ac:dyDescent="0.25">
      <c r="B11" s="17" t="s">
        <v>63</v>
      </c>
    </row>
    <row r="12" spans="2:2" x14ac:dyDescent="0.25">
      <c r="B12" s="17" t="s">
        <v>64</v>
      </c>
    </row>
    <row r="13" spans="2:2" x14ac:dyDescent="0.25">
      <c r="B13" s="17" t="s">
        <v>65</v>
      </c>
    </row>
    <row r="14" spans="2:2" x14ac:dyDescent="0.25">
      <c r="B14" s="17" t="s">
        <v>67</v>
      </c>
    </row>
    <row r="15" spans="2:2" x14ac:dyDescent="0.25">
      <c r="B15" s="17" t="s">
        <v>68</v>
      </c>
    </row>
    <row r="16" spans="2:2" x14ac:dyDescent="0.25">
      <c r="B16" s="17" t="s">
        <v>70</v>
      </c>
    </row>
    <row r="17" spans="2:2" x14ac:dyDescent="0.25">
      <c r="B17" s="17" t="s">
        <v>166</v>
      </c>
    </row>
    <row r="18" spans="2:2" x14ac:dyDescent="0.25">
      <c r="B18" s="17" t="s">
        <v>59</v>
      </c>
    </row>
    <row r="19" spans="2:2" x14ac:dyDescent="0.25">
      <c r="B19" s="17" t="s">
        <v>60</v>
      </c>
    </row>
    <row r="20" spans="2:2" x14ac:dyDescent="0.25">
      <c r="B20" s="17" t="s">
        <v>61</v>
      </c>
    </row>
    <row r="21" spans="2:2" x14ac:dyDescent="0.25">
      <c r="B21" s="17" t="s">
        <v>123</v>
      </c>
    </row>
    <row r="22" spans="2:2" x14ac:dyDescent="0.25">
      <c r="B22" s="17" t="s">
        <v>69</v>
      </c>
    </row>
    <row r="23" spans="2:2" ht="15" customHeight="1" x14ac:dyDescent="0.25">
      <c r="B23" s="17" t="s">
        <v>71</v>
      </c>
    </row>
    <row r="24" spans="2:2" ht="14.25" customHeight="1" x14ac:dyDescent="0.25"/>
    <row r="25" spans="2:2" ht="15" customHeight="1" x14ac:dyDescent="0.25">
      <c r="B25" s="16" t="s">
        <v>72</v>
      </c>
    </row>
    <row r="26" spans="2:2" x14ac:dyDescent="0.25">
      <c r="B26" s="17" t="s">
        <v>189</v>
      </c>
    </row>
    <row r="27" spans="2:2" x14ac:dyDescent="0.25">
      <c r="B27" s="17" t="s">
        <v>73</v>
      </c>
    </row>
    <row r="28" spans="2:2" x14ac:dyDescent="0.25">
      <c r="B28" s="17" t="s">
        <v>162</v>
      </c>
    </row>
  </sheetData>
  <hyperlinks>
    <hyperlink ref="B7" location="'HBC-Inpatient'!A1" display="Inpatient Care"/>
    <hyperlink ref="B8" location="'HBC-Outpatient'!A1" display="Outpatient"/>
    <hyperlink ref="B20" location="'CC-Community Care'!A1" display="Community Care"/>
    <hyperlink ref="B9" location="'HBC-A&amp;E'!A1" display="A&amp;E"/>
    <hyperlink ref="B11" location="'D&amp;T-Chemotherapy'!A1" display="Chemotherapy"/>
    <hyperlink ref="B13" location="'D&amp;T-High Cost Drugs'!A1" display="High Cost Drugs"/>
    <hyperlink ref="B10" location="'HBC-Specialist Services'!A1" display="Specialist Services"/>
    <hyperlink ref="B14" location="'D&amp;T-Radiology'!A1" display="Radiology"/>
    <hyperlink ref="B15" location="'D&amp;T-Diagnostic Test'!A1" display="Diagnostic Tests"/>
    <hyperlink ref="B22" location="'CC-Rehabilitation'!A1" display="Rehabilitation"/>
    <hyperlink ref="B16" location="'D&amp;T-Renal Dialysis'!A1" display="Renal Dialysis"/>
    <hyperlink ref="B23" location="'O-Other'!A1" display="Other"/>
    <hyperlink ref="B27" location="'HCE per capita'!A1" display="HCE per Capita"/>
    <hyperlink ref="B6" location="'Summary Graphs'!A1" display="Summary Graphs"/>
    <hyperlink ref="B19" location="'CC-Community Prescribing'!A1" display="Community Prescribing"/>
    <hyperlink ref="B18" location="'PC-Primary Care'!A1" display="Primary Care"/>
    <hyperlink ref="B17" location="' MH-Mental Health Services'!A1" display="Mental Health Services"/>
    <hyperlink ref="B12" location="'D&amp;T-Radiotherapy'!A1" display="Radiotherapy"/>
    <hyperlink ref="B21" location="'CC-Optometry &amp; Dentistry'!A1" display="Optometry &amp; Dentistry"/>
    <hyperlink ref="B4" location="'General Information'!A1" display="General Information"/>
    <hyperlink ref="B28" location="'ONS pop trends'!A1" display="ONS population estimates"/>
    <hyperlink ref="B5" location="'Summary Table'!A1" display="Summary Table"/>
    <hyperlink ref="B26" location="'Share of overall expenditure'!A1" display="Share of Overall Expenditure"/>
  </hyperlink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opLeftCell="C1" zoomScaleNormal="100" workbookViewId="0">
      <selection activeCell="K9" sqref="K9"/>
    </sheetView>
  </sheetViews>
  <sheetFormatPr defaultRowHeight="15" x14ac:dyDescent="0.25"/>
  <cols>
    <col min="1" max="1" width="14.85546875" bestFit="1" customWidth="1"/>
    <col min="2" max="2" width="14.28515625" customWidth="1"/>
    <col min="3" max="4" width="10.140625" bestFit="1" customWidth="1"/>
    <col min="5" max="8" width="13.7109375" bestFit="1" customWidth="1"/>
    <col min="9" max="9" width="8.42578125" bestFit="1" customWidth="1"/>
    <col min="10" max="10" width="13.5703125" bestFit="1" customWidth="1"/>
    <col min="11" max="11" width="14.42578125" bestFit="1" customWidth="1"/>
    <col min="12" max="12" width="8.42578125" bestFit="1" customWidth="1"/>
    <col min="13" max="13" width="18.7109375" bestFit="1" customWidth="1"/>
    <col min="14" max="14" width="11.85546875" bestFit="1" customWidth="1"/>
    <col min="15" max="15" width="20.140625" style="57" bestFit="1" customWidth="1"/>
  </cols>
  <sheetData>
    <row r="1" spans="1:17" x14ac:dyDescent="0.25">
      <c r="A1" s="17" t="s">
        <v>78</v>
      </c>
    </row>
    <row r="2" spans="1:17" ht="21" x14ac:dyDescent="0.35">
      <c r="B2" s="111" t="s">
        <v>64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210"/>
      <c r="P2" s="111"/>
      <c r="Q2" s="110"/>
    </row>
    <row r="3" spans="1:17" ht="63" x14ac:dyDescent="0.35">
      <c r="B3" s="199" t="s">
        <v>0</v>
      </c>
      <c r="C3" s="199" t="s">
        <v>1</v>
      </c>
      <c r="D3" s="199" t="s">
        <v>2</v>
      </c>
      <c r="E3" s="199" t="s">
        <v>13</v>
      </c>
      <c r="F3" s="199" t="s">
        <v>14</v>
      </c>
      <c r="G3" s="199" t="s">
        <v>15</v>
      </c>
      <c r="H3" s="199" t="s">
        <v>16</v>
      </c>
      <c r="I3" s="199" t="s">
        <v>17</v>
      </c>
      <c r="J3" s="199" t="s">
        <v>18</v>
      </c>
      <c r="K3" s="199" t="s">
        <v>19</v>
      </c>
      <c r="L3" s="199" t="s">
        <v>20</v>
      </c>
      <c r="M3" s="199" t="s">
        <v>21</v>
      </c>
      <c r="N3" s="199" t="s">
        <v>22</v>
      </c>
      <c r="O3" s="199" t="s">
        <v>23</v>
      </c>
      <c r="P3" s="111"/>
      <c r="Q3" s="110"/>
    </row>
    <row r="4" spans="1:17" ht="21" x14ac:dyDescent="0.35">
      <c r="B4" s="200" t="s">
        <v>4</v>
      </c>
      <c r="C4" s="201">
        <v>1710525</v>
      </c>
      <c r="D4" s="201"/>
      <c r="E4" s="202">
        <v>268088482</v>
      </c>
      <c r="F4" s="202"/>
      <c r="G4" s="202"/>
      <c r="H4" s="202"/>
      <c r="I4" s="203"/>
      <c r="J4" s="203"/>
      <c r="K4" s="203"/>
      <c r="L4" s="204">
        <v>100</v>
      </c>
      <c r="M4" s="204">
        <v>100</v>
      </c>
      <c r="N4" s="204">
        <v>100</v>
      </c>
      <c r="O4" s="209"/>
      <c r="P4" s="111"/>
      <c r="Q4" s="110"/>
    </row>
    <row r="5" spans="1:17" ht="21" x14ac:dyDescent="0.35">
      <c r="B5" s="200" t="s">
        <v>5</v>
      </c>
      <c r="C5" s="201">
        <v>1835695</v>
      </c>
      <c r="D5" s="201">
        <v>1710525</v>
      </c>
      <c r="E5" s="202">
        <v>299513802</v>
      </c>
      <c r="F5" s="202">
        <v>305660995</v>
      </c>
      <c r="G5" s="202">
        <v>276426156</v>
      </c>
      <c r="H5" s="202">
        <v>268088482</v>
      </c>
      <c r="I5" s="203">
        <f t="shared" ref="I5:I12" si="0">E5/H5-1</f>
        <v>0.11721995576072519</v>
      </c>
      <c r="J5" s="203">
        <f t="shared" ref="J5:J12" si="1">F5/H5-1</f>
        <v>0.1401496726741136</v>
      </c>
      <c r="K5" s="203">
        <f t="shared" ref="K5:K12" si="2">E5/F5-1</f>
        <v>-2.0111146337137287E-2</v>
      </c>
      <c r="L5" s="204">
        <f t="shared" ref="L5:L12" si="3">L4+L4*I5</f>
        <v>111.72199557607252</v>
      </c>
      <c r="M5" s="204">
        <f t="shared" ref="M5:N12" si="4">M4+M4*J5</f>
        <v>114.01496726741136</v>
      </c>
      <c r="N5" s="204">
        <f t="shared" si="4"/>
        <v>97.988885366286269</v>
      </c>
      <c r="O5" s="209" t="s">
        <v>24</v>
      </c>
      <c r="P5" s="111"/>
      <c r="Q5" s="110"/>
    </row>
    <row r="6" spans="1:17" ht="21" x14ac:dyDescent="0.35">
      <c r="B6" s="200" t="s">
        <v>6</v>
      </c>
      <c r="C6" s="201">
        <v>2001798</v>
      </c>
      <c r="D6" s="201">
        <v>1835695</v>
      </c>
      <c r="E6" s="202">
        <v>321315679</v>
      </c>
      <c r="F6" s="202">
        <v>354819737</v>
      </c>
      <c r="G6" s="202">
        <v>303166532</v>
      </c>
      <c r="H6" s="202">
        <v>299513802</v>
      </c>
      <c r="I6" s="203">
        <f t="shared" si="0"/>
        <v>7.2790892621369174E-2</v>
      </c>
      <c r="J6" s="203">
        <f t="shared" si="1"/>
        <v>0.18465237538535861</v>
      </c>
      <c r="K6" s="203">
        <f t="shared" si="2"/>
        <v>-9.4425575880521029E-2</v>
      </c>
      <c r="L6" s="204">
        <f t="shared" si="3"/>
        <v>119.8543393594955</v>
      </c>
      <c r="M6" s="204">
        <f t="shared" si="4"/>
        <v>135.06810180282278</v>
      </c>
      <c r="N6" s="204">
        <f t="shared" si="4"/>
        <v>88.736228435684325</v>
      </c>
      <c r="O6" s="209" t="s">
        <v>25</v>
      </c>
      <c r="P6" s="111"/>
      <c r="Q6" s="110"/>
    </row>
    <row r="7" spans="1:17" ht="21" x14ac:dyDescent="0.35">
      <c r="B7" s="200" t="s">
        <v>7</v>
      </c>
      <c r="C7" s="201">
        <v>2492431</v>
      </c>
      <c r="D7" s="201">
        <v>2001798</v>
      </c>
      <c r="E7" s="202">
        <v>341538207</v>
      </c>
      <c r="F7" s="202">
        <v>371920258</v>
      </c>
      <c r="G7" s="202">
        <v>331307286</v>
      </c>
      <c r="H7" s="202">
        <v>321315679</v>
      </c>
      <c r="I7" s="203">
        <f t="shared" si="0"/>
        <v>6.2936636216871289E-2</v>
      </c>
      <c r="J7" s="203">
        <f t="shared" si="1"/>
        <v>0.15749178240380846</v>
      </c>
      <c r="K7" s="203">
        <f t="shared" si="2"/>
        <v>-8.1689691127284636E-2</v>
      </c>
      <c r="L7" s="204">
        <f t="shared" si="3"/>
        <v>127.3975683147775</v>
      </c>
      <c r="M7" s="204">
        <f t="shared" si="4"/>
        <v>156.3402179016484</v>
      </c>
      <c r="N7" s="204">
        <f t="shared" si="4"/>
        <v>81.487393342973107</v>
      </c>
      <c r="O7" s="209" t="s">
        <v>26</v>
      </c>
      <c r="P7" s="111"/>
      <c r="Q7" s="110"/>
    </row>
    <row r="8" spans="1:17" ht="21" x14ac:dyDescent="0.35">
      <c r="B8" s="200" t="s">
        <v>8</v>
      </c>
      <c r="C8" s="201">
        <v>2717024</v>
      </c>
      <c r="D8" s="201">
        <v>2492431</v>
      </c>
      <c r="E8" s="202">
        <v>345987296</v>
      </c>
      <c r="F8" s="202">
        <v>336988760</v>
      </c>
      <c r="G8" s="202">
        <v>350212767</v>
      </c>
      <c r="H8" s="202">
        <v>341538207</v>
      </c>
      <c r="I8" s="203">
        <f t="shared" si="0"/>
        <v>1.3026621645290781E-2</v>
      </c>
      <c r="J8" s="203">
        <f t="shared" si="1"/>
        <v>-1.3320462855272885E-2</v>
      </c>
      <c r="K8" s="203">
        <f t="shared" si="2"/>
        <v>2.6702777861196347E-2</v>
      </c>
      <c r="L8" s="204">
        <f t="shared" si="3"/>
        <v>129.05712823574419</v>
      </c>
      <c r="M8" s="204">
        <f t="shared" si="4"/>
        <v>154.25769383630421</v>
      </c>
      <c r="N8" s="204">
        <f t="shared" si="4"/>
        <v>83.663333105898445</v>
      </c>
      <c r="O8" s="209" t="s">
        <v>27</v>
      </c>
      <c r="P8" s="111"/>
      <c r="Q8" s="110"/>
    </row>
    <row r="9" spans="1:17" ht="21" x14ac:dyDescent="0.35">
      <c r="B9" s="200" t="s">
        <v>9</v>
      </c>
      <c r="C9" s="201">
        <v>2760237</v>
      </c>
      <c r="D9" s="201">
        <v>2717024</v>
      </c>
      <c r="E9" s="202">
        <v>370769339</v>
      </c>
      <c r="F9" s="202">
        <v>356963760</v>
      </c>
      <c r="G9" s="202">
        <v>367377896</v>
      </c>
      <c r="H9" s="202">
        <v>345987296</v>
      </c>
      <c r="I9" s="203">
        <f t="shared" si="0"/>
        <v>7.1627031646849915E-2</v>
      </c>
      <c r="J9" s="203">
        <f t="shared" si="1"/>
        <v>3.1725049234177627E-2</v>
      </c>
      <c r="K9" s="203">
        <f t="shared" si="2"/>
        <v>3.8675015637441801E-2</v>
      </c>
      <c r="L9" s="204">
        <f t="shared" si="3"/>
        <v>138.3011072441374</v>
      </c>
      <c r="M9" s="204">
        <f t="shared" si="4"/>
        <v>159.15152676801165</v>
      </c>
      <c r="N9" s="204">
        <f t="shared" si="4"/>
        <v>86.899013822049568</v>
      </c>
      <c r="O9" s="209" t="s">
        <v>28</v>
      </c>
      <c r="P9" s="111"/>
      <c r="Q9" s="110"/>
    </row>
    <row r="10" spans="1:17" ht="21" x14ac:dyDescent="0.35">
      <c r="B10" s="200" t="s">
        <v>10</v>
      </c>
      <c r="C10" s="201">
        <v>2855371</v>
      </c>
      <c r="D10" s="201">
        <v>2760237</v>
      </c>
      <c r="E10" s="202">
        <v>385774694</v>
      </c>
      <c r="F10" s="202">
        <v>413959344</v>
      </c>
      <c r="G10" s="202">
        <v>354159186</v>
      </c>
      <c r="H10" s="202">
        <v>370769339</v>
      </c>
      <c r="I10" s="203">
        <f t="shared" si="0"/>
        <v>4.0470862667530305E-2</v>
      </c>
      <c r="J10" s="203">
        <f t="shared" si="1"/>
        <v>0.11648753134897172</v>
      </c>
      <c r="K10" s="203">
        <f t="shared" si="2"/>
        <v>-6.8085550932750483E-2</v>
      </c>
      <c r="L10" s="204">
        <f t="shared" si="3"/>
        <v>143.89827236218227</v>
      </c>
      <c r="M10" s="204">
        <f t="shared" si="4"/>
        <v>177.69069523163711</v>
      </c>
      <c r="N10" s="204">
        <f t="shared" si="4"/>
        <v>80.982446590462629</v>
      </c>
      <c r="O10" s="209" t="s">
        <v>29</v>
      </c>
      <c r="P10" s="111"/>
      <c r="Q10" s="110"/>
    </row>
    <row r="11" spans="1:17" ht="21" x14ac:dyDescent="0.35">
      <c r="B11" s="200" t="s">
        <v>11</v>
      </c>
      <c r="C11" s="201">
        <v>2795125</v>
      </c>
      <c r="D11" s="201">
        <v>2855371</v>
      </c>
      <c r="E11" s="202">
        <v>379171489</v>
      </c>
      <c r="F11" s="202">
        <v>383866088</v>
      </c>
      <c r="G11" s="202">
        <v>426321145</v>
      </c>
      <c r="H11" s="202">
        <v>385774694</v>
      </c>
      <c r="I11" s="203">
        <f t="shared" si="0"/>
        <v>-1.7116739648039281E-2</v>
      </c>
      <c r="J11" s="203">
        <f t="shared" si="1"/>
        <v>-4.947462935451119E-3</v>
      </c>
      <c r="K11" s="203">
        <f t="shared" si="2"/>
        <v>-1.2229783111239567E-2</v>
      </c>
      <c r="L11" s="204">
        <f t="shared" si="3"/>
        <v>141.43520309835614</v>
      </c>
      <c r="M11" s="204">
        <f t="shared" si="4"/>
        <v>176.81157710300405</v>
      </c>
      <c r="N11" s="204">
        <f t="shared" si="4"/>
        <v>79.992048832843736</v>
      </c>
      <c r="O11" s="209" t="s">
        <v>30</v>
      </c>
      <c r="P11" s="111"/>
      <c r="Q11" s="110"/>
    </row>
    <row r="12" spans="1:17" ht="21" x14ac:dyDescent="0.35">
      <c r="B12" s="200" t="s">
        <v>12</v>
      </c>
      <c r="C12" s="201">
        <v>2796661</v>
      </c>
      <c r="D12" s="201">
        <v>2795125</v>
      </c>
      <c r="E12" s="202">
        <v>382974593</v>
      </c>
      <c r="F12" s="202">
        <v>369031213</v>
      </c>
      <c r="G12" s="202">
        <v>394113181</v>
      </c>
      <c r="H12" s="202">
        <v>379171489</v>
      </c>
      <c r="I12" s="203">
        <f t="shared" si="0"/>
        <v>1.0030036831171207E-2</v>
      </c>
      <c r="J12" s="203">
        <f t="shared" si="1"/>
        <v>-2.6743244927890708E-2</v>
      </c>
      <c r="K12" s="203">
        <f t="shared" si="2"/>
        <v>3.77837416153739E-2</v>
      </c>
      <c r="L12" s="204">
        <f t="shared" si="3"/>
        <v>142.85380339465684</v>
      </c>
      <c r="M12" s="204">
        <f t="shared" si="4"/>
        <v>172.08306179045178</v>
      </c>
      <c r="N12" s="204">
        <f t="shared" si="4"/>
        <v>83.014447737228281</v>
      </c>
      <c r="O12" s="209" t="s">
        <v>31</v>
      </c>
      <c r="P12" s="111"/>
      <c r="Q12" s="110"/>
    </row>
    <row r="13" spans="1:17" ht="21" x14ac:dyDescent="0.35">
      <c r="B13" s="77"/>
      <c r="C13" s="77"/>
      <c r="D13" s="77"/>
      <c r="E13" s="77"/>
      <c r="F13" s="77"/>
      <c r="G13" s="77"/>
      <c r="H13" s="199" t="s">
        <v>128</v>
      </c>
      <c r="I13" s="206">
        <f>AVERAGE(I4:I12)</f>
        <v>4.6373162217721073E-2</v>
      </c>
      <c r="J13" s="206">
        <f>AVERAGE(J4:J12)</f>
        <v>7.3186905040976913E-2</v>
      </c>
      <c r="K13" s="206">
        <f>AVERAGE(K4:K12)</f>
        <v>-2.1672526534365119E-2</v>
      </c>
      <c r="L13" s="77"/>
      <c r="M13" s="77"/>
      <c r="N13" s="77"/>
      <c r="O13" s="211"/>
      <c r="P13" s="111"/>
      <c r="Q13" s="110"/>
    </row>
    <row r="14" spans="1:17" ht="21" x14ac:dyDescent="0.35">
      <c r="B14" s="111"/>
      <c r="C14" s="111"/>
      <c r="D14" s="111"/>
      <c r="E14" s="111"/>
      <c r="F14" s="111"/>
      <c r="G14" s="111"/>
      <c r="H14" s="113"/>
      <c r="I14" s="112"/>
      <c r="J14" s="112"/>
      <c r="K14" s="112"/>
      <c r="L14" s="111"/>
      <c r="M14" s="111"/>
      <c r="N14" s="111"/>
      <c r="O14" s="210"/>
      <c r="P14" s="111"/>
      <c r="Q14" s="110"/>
    </row>
    <row r="15" spans="1:17" ht="21" x14ac:dyDescent="0.35"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210"/>
      <c r="P15" s="111"/>
      <c r="Q15" s="110"/>
    </row>
  </sheetData>
  <hyperlinks>
    <hyperlink ref="A1" location="Index!A1" display="Back to Index"/>
  </hyperlinks>
  <pageMargins left="0.7" right="0.7" top="0.75" bottom="0.75" header="0.3" footer="0.3"/>
  <pageSetup paperSize="9" scale="44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opLeftCell="B1" zoomScaleNormal="100" workbookViewId="0">
      <selection activeCell="N13" sqref="N13"/>
    </sheetView>
  </sheetViews>
  <sheetFormatPr defaultRowHeight="15" x14ac:dyDescent="0.25"/>
  <cols>
    <col min="1" max="1" width="12.7109375" bestFit="1" customWidth="1"/>
    <col min="2" max="2" width="14.28515625" customWidth="1"/>
    <col min="3" max="4" width="11.28515625" bestFit="1" customWidth="1"/>
    <col min="5" max="8" width="15.42578125" bestFit="1" customWidth="1"/>
    <col min="9" max="9" width="10.5703125" bestFit="1" customWidth="1"/>
    <col min="10" max="10" width="13.5703125" bestFit="1" customWidth="1"/>
    <col min="11" max="11" width="14.42578125" bestFit="1" customWidth="1"/>
    <col min="12" max="12" width="10.5703125" bestFit="1" customWidth="1"/>
    <col min="13" max="13" width="16.5703125" bestFit="1" customWidth="1"/>
    <col min="14" max="14" width="11.28515625" bestFit="1" customWidth="1"/>
    <col min="15" max="15" width="20.140625" bestFit="1" customWidth="1"/>
  </cols>
  <sheetData>
    <row r="1" spans="1:15" x14ac:dyDescent="0.25">
      <c r="A1" s="17" t="s">
        <v>78</v>
      </c>
    </row>
    <row r="2" spans="1:15" ht="18.75" x14ac:dyDescent="0.3">
      <c r="B2" s="110" t="s">
        <v>65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ht="63" x14ac:dyDescent="0.25">
      <c r="B3" s="199" t="s">
        <v>0</v>
      </c>
      <c r="C3" s="199" t="s">
        <v>1</v>
      </c>
      <c r="D3" s="199" t="s">
        <v>2</v>
      </c>
      <c r="E3" s="199" t="s">
        <v>13</v>
      </c>
      <c r="F3" s="199" t="s">
        <v>14</v>
      </c>
      <c r="G3" s="199" t="s">
        <v>15</v>
      </c>
      <c r="H3" s="199" t="s">
        <v>16</v>
      </c>
      <c r="I3" s="199" t="s">
        <v>17</v>
      </c>
      <c r="J3" s="199" t="s">
        <v>18</v>
      </c>
      <c r="K3" s="199" t="s">
        <v>19</v>
      </c>
      <c r="L3" s="199" t="s">
        <v>20</v>
      </c>
      <c r="M3" s="199" t="s">
        <v>21</v>
      </c>
      <c r="N3" s="199" t="s">
        <v>22</v>
      </c>
      <c r="O3" s="199" t="s">
        <v>23</v>
      </c>
    </row>
    <row r="4" spans="1:15" ht="15.75" x14ac:dyDescent="0.25">
      <c r="B4" s="200" t="s">
        <v>4</v>
      </c>
      <c r="C4" s="201">
        <v>13459453</v>
      </c>
      <c r="D4" s="201"/>
      <c r="E4" s="202">
        <v>634938399</v>
      </c>
      <c r="F4" s="202"/>
      <c r="G4" s="202"/>
      <c r="H4" s="202"/>
      <c r="I4" s="203"/>
      <c r="J4" s="203"/>
      <c r="K4" s="203"/>
      <c r="L4" s="204">
        <v>100</v>
      </c>
      <c r="M4" s="204">
        <v>100</v>
      </c>
      <c r="N4" s="204">
        <v>100</v>
      </c>
      <c r="O4" s="209"/>
    </row>
    <row r="5" spans="1:15" ht="15.75" x14ac:dyDescent="0.25">
      <c r="B5" s="200" t="s">
        <v>5</v>
      </c>
      <c r="C5" s="201">
        <v>2412988</v>
      </c>
      <c r="D5" s="201">
        <v>13459453</v>
      </c>
      <c r="E5" s="202">
        <v>925893957</v>
      </c>
      <c r="F5" s="202">
        <v>826086073</v>
      </c>
      <c r="G5" s="202">
        <v>822106947</v>
      </c>
      <c r="H5" s="202">
        <v>634938399</v>
      </c>
      <c r="I5" s="203">
        <f t="shared" ref="I5:I12" si="0">E5/H5-1</f>
        <v>0.45824218295545238</v>
      </c>
      <c r="J5" s="203">
        <f t="shared" ref="J5:J12" si="1">F5/H5-1</f>
        <v>0.30104916366855305</v>
      </c>
      <c r="K5" s="203">
        <f t="shared" ref="K5:K12" si="2">E5/F5-1</f>
        <v>0.12082019932564592</v>
      </c>
      <c r="L5" s="204">
        <f t="shared" ref="L5:L12" si="3">L4+L4*I5</f>
        <v>145.82421829554522</v>
      </c>
      <c r="M5" s="204">
        <f t="shared" ref="M5:N12" si="4">M4+M4*J5</f>
        <v>130.10491636685532</v>
      </c>
      <c r="N5" s="204">
        <f t="shared" si="4"/>
        <v>112.08201993256459</v>
      </c>
      <c r="O5" s="209" t="s">
        <v>24</v>
      </c>
    </row>
    <row r="6" spans="1:15" ht="15.75" x14ac:dyDescent="0.25">
      <c r="B6" s="200" t="s">
        <v>6</v>
      </c>
      <c r="C6" s="201">
        <v>1288460</v>
      </c>
      <c r="D6" s="201">
        <v>2412988</v>
      </c>
      <c r="E6" s="202">
        <v>1053792899</v>
      </c>
      <c r="F6" s="202">
        <v>1160585253</v>
      </c>
      <c r="G6" s="202">
        <v>2740701277</v>
      </c>
      <c r="H6" s="202">
        <v>925893957</v>
      </c>
      <c r="I6" s="203">
        <f t="shared" si="0"/>
        <v>0.13813562669142687</v>
      </c>
      <c r="J6" s="203">
        <f t="shared" si="1"/>
        <v>0.25347535128150755</v>
      </c>
      <c r="K6" s="203">
        <f t="shared" si="2"/>
        <v>-9.2015949473726377E-2</v>
      </c>
      <c r="L6" s="204">
        <f t="shared" si="3"/>
        <v>165.96773807658781</v>
      </c>
      <c r="M6" s="204">
        <f t="shared" si="4"/>
        <v>163.08330574639513</v>
      </c>
      <c r="N6" s="204">
        <f t="shared" si="4"/>
        <v>101.76868644953653</v>
      </c>
      <c r="O6" s="209" t="s">
        <v>25</v>
      </c>
    </row>
    <row r="7" spans="1:15" ht="15.75" x14ac:dyDescent="0.25">
      <c r="B7" s="200" t="s">
        <v>7</v>
      </c>
      <c r="C7" s="201">
        <v>1372131</v>
      </c>
      <c r="D7" s="201">
        <v>1288460</v>
      </c>
      <c r="E7" s="202">
        <v>1237390133</v>
      </c>
      <c r="F7" s="202">
        <v>1238583658</v>
      </c>
      <c r="G7" s="202">
        <v>1147492916</v>
      </c>
      <c r="H7" s="202">
        <v>1053792899</v>
      </c>
      <c r="I7" s="203">
        <f t="shared" si="0"/>
        <v>0.17422515768916758</v>
      </c>
      <c r="J7" s="203">
        <f t="shared" si="1"/>
        <v>0.17535775689450728</v>
      </c>
      <c r="K7" s="203">
        <f t="shared" si="2"/>
        <v>-9.6362081987033665E-4</v>
      </c>
      <c r="L7" s="204">
        <f t="shared" si="3"/>
        <v>194.88349341429577</v>
      </c>
      <c r="M7" s="204">
        <f t="shared" si="4"/>
        <v>191.68122842902409</v>
      </c>
      <c r="N7" s="204">
        <f t="shared" si="4"/>
        <v>101.67062002446291</v>
      </c>
      <c r="O7" s="209" t="s">
        <v>26</v>
      </c>
    </row>
    <row r="8" spans="1:15" ht="15.75" x14ac:dyDescent="0.25">
      <c r="B8" s="200" t="s">
        <v>8</v>
      </c>
      <c r="C8" s="201">
        <v>1511644</v>
      </c>
      <c r="D8" s="201">
        <v>1372131</v>
      </c>
      <c r="E8" s="202">
        <v>1327967240</v>
      </c>
      <c r="F8" s="202">
        <v>1439419215</v>
      </c>
      <c r="G8" s="202">
        <v>1216710789</v>
      </c>
      <c r="H8" s="202">
        <v>1237390133</v>
      </c>
      <c r="I8" s="203">
        <f t="shared" si="0"/>
        <v>7.3200120628406529E-2</v>
      </c>
      <c r="J8" s="203">
        <f t="shared" si="1"/>
        <v>0.16327031920821056</v>
      </c>
      <c r="K8" s="203">
        <f t="shared" si="2"/>
        <v>-7.7428433522752416E-2</v>
      </c>
      <c r="L8" s="204">
        <f t="shared" si="3"/>
        <v>209.1489886407075</v>
      </c>
      <c r="M8" s="204">
        <f t="shared" si="4"/>
        <v>222.97708378085278</v>
      </c>
      <c r="N8" s="204">
        <f t="shared" si="4"/>
        <v>93.798423180681766</v>
      </c>
      <c r="O8" s="209" t="s">
        <v>27</v>
      </c>
    </row>
    <row r="9" spans="1:15" ht="15.75" x14ac:dyDescent="0.25">
      <c r="B9" s="200" t="s">
        <v>9</v>
      </c>
      <c r="C9" s="201">
        <v>1687711</v>
      </c>
      <c r="D9" s="201">
        <v>1511644</v>
      </c>
      <c r="E9" s="202">
        <v>1450075219</v>
      </c>
      <c r="F9" s="202">
        <v>1541587365</v>
      </c>
      <c r="G9" s="202">
        <v>1367449367</v>
      </c>
      <c r="H9" s="202">
        <v>1327967240</v>
      </c>
      <c r="I9" s="203">
        <f t="shared" si="0"/>
        <v>9.1951047677953257E-2</v>
      </c>
      <c r="J9" s="203">
        <f t="shared" si="1"/>
        <v>0.16086249612603387</v>
      </c>
      <c r="K9" s="203">
        <f t="shared" si="2"/>
        <v>-5.9362283369518876E-2</v>
      </c>
      <c r="L9" s="204">
        <f t="shared" si="3"/>
        <v>228.38045726700489</v>
      </c>
      <c r="M9" s="204">
        <f t="shared" si="4"/>
        <v>258.84573405674456</v>
      </c>
      <c r="N9" s="204">
        <f t="shared" si="4"/>
        <v>88.230334604216083</v>
      </c>
      <c r="O9" s="209" t="s">
        <v>28</v>
      </c>
    </row>
    <row r="10" spans="1:15" ht="15.75" x14ac:dyDescent="0.25">
      <c r="B10" s="200" t="s">
        <v>10</v>
      </c>
      <c r="C10" s="201">
        <v>1982162</v>
      </c>
      <c r="D10" s="201">
        <v>1687711</v>
      </c>
      <c r="E10" s="202">
        <v>1739194001</v>
      </c>
      <c r="F10" s="202">
        <v>1741264691</v>
      </c>
      <c r="G10" s="202">
        <v>1501995897</v>
      </c>
      <c r="H10" s="202">
        <v>1450075219</v>
      </c>
      <c r="I10" s="203">
        <f t="shared" si="0"/>
        <v>0.19938192047677483</v>
      </c>
      <c r="J10" s="203">
        <f t="shared" si="1"/>
        <v>0.20080990846861724</v>
      </c>
      <c r="K10" s="203">
        <f t="shared" si="2"/>
        <v>-1.1891873824253496E-3</v>
      </c>
      <c r="L10" s="204">
        <f t="shared" si="3"/>
        <v>273.91539143626431</v>
      </c>
      <c r="M10" s="204">
        <f t="shared" si="4"/>
        <v>310.8245222201715</v>
      </c>
      <c r="N10" s="204">
        <f t="shared" si="4"/>
        <v>88.125412203557588</v>
      </c>
      <c r="O10" s="209" t="s">
        <v>29</v>
      </c>
    </row>
    <row r="11" spans="1:15" ht="15.75" x14ac:dyDescent="0.25">
      <c r="B11" s="200" t="s">
        <v>11</v>
      </c>
      <c r="C11" s="201">
        <v>2115966</v>
      </c>
      <c r="D11" s="201">
        <v>1982162</v>
      </c>
      <c r="E11" s="202">
        <v>1994143472</v>
      </c>
      <c r="F11" s="202">
        <v>1860983626</v>
      </c>
      <c r="G11" s="202">
        <v>1896535376</v>
      </c>
      <c r="H11" s="202">
        <v>1739194001</v>
      </c>
      <c r="I11" s="203">
        <f t="shared" si="0"/>
        <v>0.14659058785472423</v>
      </c>
      <c r="J11" s="203">
        <f t="shared" si="1"/>
        <v>7.002647486707847E-2</v>
      </c>
      <c r="K11" s="203">
        <f t="shared" si="2"/>
        <v>7.1553475344763751E-2</v>
      </c>
      <c r="L11" s="204">
        <f t="shared" si="3"/>
        <v>314.06880968936321</v>
      </c>
      <c r="M11" s="204">
        <f t="shared" si="4"/>
        <v>332.590467813494</v>
      </c>
      <c r="N11" s="204">
        <f t="shared" si="4"/>
        <v>94.431091712911993</v>
      </c>
      <c r="O11" s="209" t="s">
        <v>30</v>
      </c>
    </row>
    <row r="12" spans="1:15" ht="15.75" x14ac:dyDescent="0.25">
      <c r="B12" s="200" t="s">
        <v>12</v>
      </c>
      <c r="C12" s="201">
        <v>2288895</v>
      </c>
      <c r="D12" s="201">
        <v>2115966</v>
      </c>
      <c r="E12" s="202">
        <v>2099840647</v>
      </c>
      <c r="F12" s="202">
        <v>2221292791</v>
      </c>
      <c r="G12" s="202">
        <v>1957380521</v>
      </c>
      <c r="H12" s="202">
        <v>1994143472</v>
      </c>
      <c r="I12" s="203">
        <f t="shared" si="0"/>
        <v>5.300379660947474E-2</v>
      </c>
      <c r="J12" s="203">
        <f t="shared" si="1"/>
        <v>0.11390821281890195</v>
      </c>
      <c r="K12" s="203">
        <f t="shared" si="2"/>
        <v>-5.4676332850890685E-2</v>
      </c>
      <c r="L12" s="204">
        <f t="shared" si="3"/>
        <v>330.71564899951807</v>
      </c>
      <c r="M12" s="248">
        <f t="shared" si="4"/>
        <v>370.47525360273164</v>
      </c>
      <c r="N12" s="204">
        <f t="shared" si="4"/>
        <v>89.267945910943837</v>
      </c>
      <c r="O12" s="209" t="s">
        <v>31</v>
      </c>
    </row>
    <row r="13" spans="1:15" ht="15.75" x14ac:dyDescent="0.25">
      <c r="B13" s="77"/>
      <c r="C13" s="77"/>
      <c r="D13" s="77"/>
      <c r="E13" s="77"/>
      <c r="F13" s="77"/>
      <c r="G13" s="77"/>
      <c r="H13" s="199" t="s">
        <v>128</v>
      </c>
      <c r="I13" s="247">
        <f>AVERAGE(I4:I12)</f>
        <v>0.16684130507292255</v>
      </c>
      <c r="J13" s="247">
        <f>AVERAGE(J4:J12)</f>
        <v>0.17984496041667625</v>
      </c>
      <c r="K13" s="247">
        <f>AVERAGE(K4:K12)</f>
        <v>-1.1657766593596797E-2</v>
      </c>
      <c r="L13" s="77"/>
      <c r="M13" s="77"/>
      <c r="N13" s="249"/>
      <c r="O13" s="77"/>
    </row>
    <row r="14" spans="1:15" ht="18.75" x14ac:dyDescent="0.3">
      <c r="B14" s="110"/>
      <c r="C14" s="110"/>
      <c r="D14" s="110"/>
      <c r="E14" s="110"/>
      <c r="F14" s="110"/>
      <c r="G14" s="114"/>
      <c r="H14" s="115"/>
      <c r="I14" s="116"/>
      <c r="J14" s="116"/>
      <c r="K14" s="116"/>
      <c r="L14" s="114"/>
      <c r="M14" s="110"/>
      <c r="N14" s="110"/>
      <c r="O14" s="110"/>
    </row>
    <row r="15" spans="1:15" x14ac:dyDescent="0.25">
      <c r="G15" s="18"/>
      <c r="H15" s="28"/>
      <c r="I15" s="49"/>
      <c r="J15" s="49"/>
      <c r="K15" s="49"/>
      <c r="L15" s="18"/>
    </row>
    <row r="16" spans="1:15" x14ac:dyDescent="0.25">
      <c r="G16" s="18"/>
      <c r="H16" s="28"/>
      <c r="I16" s="49"/>
      <c r="J16" s="49"/>
      <c r="K16" s="49"/>
      <c r="L16" s="18"/>
    </row>
    <row r="17" spans="7:12" x14ac:dyDescent="0.25">
      <c r="G17" s="18"/>
      <c r="H17" s="28"/>
      <c r="I17" s="49"/>
      <c r="J17" s="49"/>
      <c r="K17" s="49"/>
      <c r="L17" s="18"/>
    </row>
    <row r="18" spans="7:12" x14ac:dyDescent="0.25">
      <c r="G18" s="18"/>
      <c r="H18" s="28"/>
      <c r="I18" s="49"/>
      <c r="J18" s="49"/>
      <c r="K18" s="49"/>
      <c r="L18" s="18"/>
    </row>
    <row r="19" spans="7:12" x14ac:dyDescent="0.25">
      <c r="G19" s="18"/>
      <c r="H19" s="28"/>
      <c r="I19" s="49"/>
      <c r="J19" s="49"/>
      <c r="K19" s="49"/>
      <c r="L19" s="18"/>
    </row>
    <row r="20" spans="7:12" x14ac:dyDescent="0.25">
      <c r="G20" s="18"/>
      <c r="H20" s="28"/>
      <c r="I20" s="49"/>
      <c r="J20" s="49"/>
      <c r="K20" s="49"/>
      <c r="L20" s="18"/>
    </row>
    <row r="21" spans="7:12" x14ac:dyDescent="0.25">
      <c r="G21" s="18"/>
      <c r="H21" s="28"/>
      <c r="I21" s="49"/>
      <c r="J21" s="49"/>
      <c r="K21" s="49"/>
      <c r="L21" s="18"/>
    </row>
    <row r="22" spans="7:12" x14ac:dyDescent="0.25">
      <c r="G22" s="18"/>
      <c r="H22" s="28"/>
      <c r="I22" s="49"/>
      <c r="J22" s="49"/>
      <c r="K22" s="49"/>
      <c r="L22" s="18"/>
    </row>
    <row r="23" spans="7:12" x14ac:dyDescent="0.25">
      <c r="G23" s="18"/>
      <c r="H23" s="28"/>
      <c r="I23" s="49"/>
      <c r="J23" s="49"/>
      <c r="K23" s="49"/>
      <c r="L23" s="18"/>
    </row>
    <row r="24" spans="7:12" x14ac:dyDescent="0.25">
      <c r="G24" s="18"/>
      <c r="H24" s="28"/>
      <c r="I24" s="49"/>
      <c r="J24" s="49"/>
      <c r="K24" s="49"/>
      <c r="L24" s="18"/>
    </row>
    <row r="25" spans="7:12" x14ac:dyDescent="0.25">
      <c r="G25" s="18"/>
      <c r="H25" s="28"/>
      <c r="I25" s="49"/>
      <c r="J25" s="49"/>
      <c r="K25" s="49"/>
      <c r="L25" s="18"/>
    </row>
    <row r="26" spans="7:12" x14ac:dyDescent="0.25">
      <c r="G26" s="18"/>
      <c r="H26" s="28"/>
      <c r="I26" s="49"/>
      <c r="J26" s="49"/>
      <c r="K26" s="49"/>
      <c r="L26" s="18"/>
    </row>
    <row r="27" spans="7:12" x14ac:dyDescent="0.25">
      <c r="G27" s="18"/>
      <c r="H27" s="28"/>
      <c r="I27" s="49"/>
      <c r="J27" s="49"/>
      <c r="K27" s="49"/>
      <c r="L27" s="18"/>
    </row>
    <row r="28" spans="7:12" x14ac:dyDescent="0.25">
      <c r="G28" s="18"/>
      <c r="H28" s="28"/>
      <c r="I28" s="49"/>
      <c r="J28" s="49"/>
      <c r="K28" s="49"/>
      <c r="L28" s="18"/>
    </row>
    <row r="29" spans="7:12" x14ac:dyDescent="0.25">
      <c r="G29" s="18"/>
      <c r="H29" s="28"/>
      <c r="I29" s="49"/>
      <c r="J29" s="49"/>
      <c r="K29" s="49"/>
      <c r="L29" s="18"/>
    </row>
    <row r="30" spans="7:12" x14ac:dyDescent="0.25">
      <c r="G30" s="18"/>
      <c r="H30" s="28"/>
      <c r="I30" s="49"/>
      <c r="J30" s="49"/>
      <c r="K30" s="49"/>
      <c r="L30" s="18"/>
    </row>
    <row r="31" spans="7:12" x14ac:dyDescent="0.25">
      <c r="G31" s="18"/>
      <c r="H31" s="28"/>
      <c r="I31" s="49"/>
      <c r="J31" s="49"/>
      <c r="K31" s="49"/>
      <c r="L31" s="18"/>
    </row>
    <row r="32" spans="7:12" x14ac:dyDescent="0.25">
      <c r="G32" s="18"/>
      <c r="H32" s="28"/>
      <c r="I32" s="49"/>
      <c r="J32" s="49"/>
      <c r="K32" s="49"/>
      <c r="L32" s="18"/>
    </row>
    <row r="33" spans="2:15" x14ac:dyDescent="0.25">
      <c r="G33" s="18"/>
      <c r="H33" s="28"/>
      <c r="I33" s="49"/>
      <c r="J33" s="49"/>
      <c r="K33" s="49"/>
      <c r="L33" s="18"/>
    </row>
    <row r="35" spans="2:15" ht="21" x14ac:dyDescent="0.35">
      <c r="B35" s="117" t="s">
        <v>77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</row>
    <row r="36" spans="2:15" ht="63" x14ac:dyDescent="0.25">
      <c r="B36" s="199" t="s">
        <v>0</v>
      </c>
      <c r="C36" s="199" t="s">
        <v>1</v>
      </c>
      <c r="D36" s="199" t="s">
        <v>2</v>
      </c>
      <c r="E36" s="199" t="s">
        <v>13</v>
      </c>
      <c r="F36" s="199" t="s">
        <v>14</v>
      </c>
      <c r="G36" s="199" t="s">
        <v>15</v>
      </c>
      <c r="H36" s="199" t="s">
        <v>16</v>
      </c>
      <c r="I36" s="199" t="s">
        <v>17</v>
      </c>
      <c r="J36" s="199" t="s">
        <v>18</v>
      </c>
      <c r="K36" s="199" t="s">
        <v>19</v>
      </c>
      <c r="L36" s="199" t="s">
        <v>20</v>
      </c>
      <c r="M36" s="199" t="s">
        <v>21</v>
      </c>
      <c r="N36" s="199" t="s">
        <v>22</v>
      </c>
      <c r="O36" s="199" t="s">
        <v>23</v>
      </c>
    </row>
    <row r="37" spans="2:15" ht="15.75" x14ac:dyDescent="0.25">
      <c r="B37" s="200" t="s">
        <v>6</v>
      </c>
      <c r="C37" s="201">
        <v>1288460</v>
      </c>
      <c r="D37" s="201">
        <v>2412988</v>
      </c>
      <c r="E37" s="202">
        <v>1053792899</v>
      </c>
      <c r="F37" s="202">
        <v>1160585253</v>
      </c>
      <c r="G37" s="202">
        <v>2740701277</v>
      </c>
      <c r="H37" s="202">
        <v>925893957</v>
      </c>
      <c r="I37" s="203">
        <f t="shared" ref="I37:I43" si="5">E37/H37-1</f>
        <v>0.13813562669142687</v>
      </c>
      <c r="J37" s="203">
        <f t="shared" ref="J37:J43" si="6">F37/H37-1</f>
        <v>0.25347535128150755</v>
      </c>
      <c r="K37" s="203">
        <f t="shared" ref="K37:K43" si="7">E37/F37-1</f>
        <v>-9.2015949473726377E-2</v>
      </c>
      <c r="L37" s="204">
        <v>100</v>
      </c>
      <c r="M37" s="204">
        <v>100</v>
      </c>
      <c r="N37" s="204">
        <v>100</v>
      </c>
      <c r="O37" s="209" t="s">
        <v>25</v>
      </c>
    </row>
    <row r="38" spans="2:15" ht="15.75" x14ac:dyDescent="0.25">
      <c r="B38" s="200" t="s">
        <v>7</v>
      </c>
      <c r="C38" s="201">
        <v>1372131</v>
      </c>
      <c r="D38" s="201">
        <v>1288460</v>
      </c>
      <c r="E38" s="202">
        <v>1237390133</v>
      </c>
      <c r="F38" s="202">
        <v>1238583658</v>
      </c>
      <c r="G38" s="202">
        <v>1147492916</v>
      </c>
      <c r="H38" s="202">
        <v>1053792899</v>
      </c>
      <c r="I38" s="203">
        <f t="shared" si="5"/>
        <v>0.17422515768916758</v>
      </c>
      <c r="J38" s="203">
        <f t="shared" si="6"/>
        <v>0.17535775689450728</v>
      </c>
      <c r="K38" s="203">
        <f t="shared" si="7"/>
        <v>-9.6362081987033665E-4</v>
      </c>
      <c r="L38" s="204">
        <f t="shared" ref="L38:L43" si="8">L37+L37*I38</f>
        <v>117.42251576891675</v>
      </c>
      <c r="M38" s="204">
        <f t="shared" ref="M38:M43" si="9">M37+M37*J38</f>
        <v>117.53577568945073</v>
      </c>
      <c r="N38" s="204">
        <f t="shared" ref="N38:N43" si="10">N37+N37*K38</f>
        <v>99.903637918012961</v>
      </c>
      <c r="O38" s="209" t="s">
        <v>26</v>
      </c>
    </row>
    <row r="39" spans="2:15" ht="15.75" x14ac:dyDescent="0.25">
      <c r="B39" s="200" t="s">
        <v>8</v>
      </c>
      <c r="C39" s="201">
        <v>1511644</v>
      </c>
      <c r="D39" s="201">
        <v>1372131</v>
      </c>
      <c r="E39" s="202">
        <v>1327967240</v>
      </c>
      <c r="F39" s="202">
        <v>1439419215</v>
      </c>
      <c r="G39" s="202">
        <v>1216710789</v>
      </c>
      <c r="H39" s="202">
        <v>1237390133</v>
      </c>
      <c r="I39" s="203">
        <f t="shared" si="5"/>
        <v>7.3200120628406529E-2</v>
      </c>
      <c r="J39" s="203">
        <f t="shared" si="6"/>
        <v>0.16327031920821056</v>
      </c>
      <c r="K39" s="203">
        <f t="shared" si="7"/>
        <v>-7.7428433522752416E-2</v>
      </c>
      <c r="L39" s="204">
        <f t="shared" si="8"/>
        <v>126.01785808769243</v>
      </c>
      <c r="M39" s="204">
        <f t="shared" si="9"/>
        <v>136.72587930465198</v>
      </c>
      <c r="N39" s="204">
        <f t="shared" si="10"/>
        <v>92.168255730796972</v>
      </c>
      <c r="O39" s="209" t="s">
        <v>27</v>
      </c>
    </row>
    <row r="40" spans="2:15" ht="15.75" x14ac:dyDescent="0.25">
      <c r="B40" s="200" t="s">
        <v>9</v>
      </c>
      <c r="C40" s="201">
        <v>1687711</v>
      </c>
      <c r="D40" s="201">
        <v>1511644</v>
      </c>
      <c r="E40" s="202">
        <v>1450075219</v>
      </c>
      <c r="F40" s="202">
        <v>1541587365</v>
      </c>
      <c r="G40" s="202">
        <v>1367449367</v>
      </c>
      <c r="H40" s="202">
        <v>1327967240</v>
      </c>
      <c r="I40" s="203">
        <f t="shared" si="5"/>
        <v>9.1951047677953257E-2</v>
      </c>
      <c r="J40" s="203">
        <f t="shared" si="6"/>
        <v>0.16086249612603387</v>
      </c>
      <c r="K40" s="203">
        <f t="shared" si="7"/>
        <v>-5.9362283369518876E-2</v>
      </c>
      <c r="L40" s="204">
        <f t="shared" si="8"/>
        <v>137.60533216498737</v>
      </c>
      <c r="M40" s="204">
        <f t="shared" si="9"/>
        <v>158.71994553462514</v>
      </c>
      <c r="N40" s="204">
        <f t="shared" si="10"/>
        <v>86.696937616431114</v>
      </c>
      <c r="O40" s="209" t="s">
        <v>28</v>
      </c>
    </row>
    <row r="41" spans="2:15" ht="15.75" x14ac:dyDescent="0.25">
      <c r="B41" s="200" t="s">
        <v>10</v>
      </c>
      <c r="C41" s="201">
        <v>1982162</v>
      </c>
      <c r="D41" s="201">
        <v>1687711</v>
      </c>
      <c r="E41" s="202">
        <v>1739194001</v>
      </c>
      <c r="F41" s="202">
        <v>1741264691</v>
      </c>
      <c r="G41" s="202">
        <v>1501995897</v>
      </c>
      <c r="H41" s="202">
        <v>1450075219</v>
      </c>
      <c r="I41" s="203">
        <f t="shared" si="5"/>
        <v>0.19938192047677483</v>
      </c>
      <c r="J41" s="203">
        <f t="shared" si="6"/>
        <v>0.20080990846861724</v>
      </c>
      <c r="K41" s="203">
        <f t="shared" si="7"/>
        <v>-1.1891873824253496E-3</v>
      </c>
      <c r="L41" s="204">
        <f t="shared" si="8"/>
        <v>165.04134755988707</v>
      </c>
      <c r="M41" s="204">
        <f t="shared" si="9"/>
        <v>190.59248326957712</v>
      </c>
      <c r="N41" s="204">
        <f t="shared" si="10"/>
        <v>86.593838712122732</v>
      </c>
      <c r="O41" s="209" t="s">
        <v>29</v>
      </c>
    </row>
    <row r="42" spans="2:15" ht="15.75" x14ac:dyDescent="0.25">
      <c r="B42" s="200" t="s">
        <v>11</v>
      </c>
      <c r="C42" s="201">
        <v>2115966</v>
      </c>
      <c r="D42" s="201">
        <v>1982162</v>
      </c>
      <c r="E42" s="202">
        <v>1994143472</v>
      </c>
      <c r="F42" s="202">
        <v>1860983626</v>
      </c>
      <c r="G42" s="202">
        <v>1896535376</v>
      </c>
      <c r="H42" s="202">
        <v>1739194001</v>
      </c>
      <c r="I42" s="203">
        <f t="shared" si="5"/>
        <v>0.14659058785472423</v>
      </c>
      <c r="J42" s="203">
        <f t="shared" si="6"/>
        <v>7.002647486707847E-2</v>
      </c>
      <c r="K42" s="203">
        <f t="shared" si="7"/>
        <v>7.1553475344763751E-2</v>
      </c>
      <c r="L42" s="204">
        <f t="shared" si="8"/>
        <v>189.23485571902677</v>
      </c>
      <c r="M42" s="204">
        <f t="shared" si="9"/>
        <v>203.93900300910823</v>
      </c>
      <c r="N42" s="204">
        <f t="shared" si="10"/>
        <v>92.78992881541906</v>
      </c>
      <c r="O42" s="209" t="s">
        <v>30</v>
      </c>
    </row>
    <row r="43" spans="2:15" ht="15.75" x14ac:dyDescent="0.25">
      <c r="B43" s="200" t="s">
        <v>12</v>
      </c>
      <c r="C43" s="201">
        <v>2288895</v>
      </c>
      <c r="D43" s="201">
        <v>2115966</v>
      </c>
      <c r="E43" s="202">
        <v>2099840647</v>
      </c>
      <c r="F43" s="202">
        <v>2221292791</v>
      </c>
      <c r="G43" s="202">
        <v>1957380521</v>
      </c>
      <c r="H43" s="202">
        <v>1994143472</v>
      </c>
      <c r="I43" s="203">
        <f t="shared" si="5"/>
        <v>5.300379660947474E-2</v>
      </c>
      <c r="J43" s="203">
        <f t="shared" si="6"/>
        <v>0.11390821281890195</v>
      </c>
      <c r="K43" s="203">
        <f t="shared" si="7"/>
        <v>-5.4676332850890685E-2</v>
      </c>
      <c r="L43" s="204">
        <f t="shared" si="8"/>
        <v>199.26502152298136</v>
      </c>
      <c r="M43" s="204">
        <f t="shared" si="9"/>
        <v>227.16933036594443</v>
      </c>
      <c r="N43" s="204">
        <f t="shared" si="10"/>
        <v>87.716515782296753</v>
      </c>
      <c r="O43" s="209" t="s">
        <v>31</v>
      </c>
    </row>
    <row r="44" spans="2:15" ht="15.75" x14ac:dyDescent="0.25">
      <c r="B44" s="77"/>
      <c r="C44" s="77"/>
      <c r="D44" s="77"/>
      <c r="E44" s="77"/>
      <c r="F44" s="77"/>
      <c r="G44" s="77"/>
      <c r="H44" s="199" t="s">
        <v>128</v>
      </c>
      <c r="I44" s="206">
        <f>AVERAGE(I35:I43)</f>
        <v>0.12521260823256114</v>
      </c>
      <c r="J44" s="206">
        <f>AVERAGE(J35:J43)</f>
        <v>0.16253007423783669</v>
      </c>
      <c r="K44" s="206">
        <f>AVERAGE(K35:K43)</f>
        <v>-3.0583190296345757E-2</v>
      </c>
      <c r="L44" s="77"/>
      <c r="M44" s="77"/>
      <c r="N44" s="77"/>
      <c r="O44" s="77"/>
    </row>
  </sheetData>
  <hyperlinks>
    <hyperlink ref="A1" location="Index!A1" display="Back to Index"/>
  </hyperlinks>
  <pageMargins left="0.7" right="0.7" top="0.75" bottom="0.75" header="0.3" footer="0.3"/>
  <pageSetup paperSize="9" scale="43" orientation="landscape" horizontalDpi="300" verticalDpi="300" r:id="rId1"/>
  <rowBreaks count="1" manualBreakCount="1">
    <brk id="33" max="1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zoomScaleNormal="100" workbookViewId="0">
      <selection activeCell="B7" sqref="B7:B8"/>
    </sheetView>
  </sheetViews>
  <sheetFormatPr defaultRowHeight="15" x14ac:dyDescent="0.25"/>
  <cols>
    <col min="1" max="1" width="12.7109375" bestFit="1" customWidth="1"/>
    <col min="2" max="2" width="12" customWidth="1"/>
    <col min="3" max="4" width="11.28515625" bestFit="1" customWidth="1"/>
    <col min="5" max="7" width="15.42578125" bestFit="1" customWidth="1"/>
    <col min="8" max="8" width="6.140625" customWidth="1"/>
    <col min="9" max="9" width="8.42578125" bestFit="1" customWidth="1"/>
    <col min="10" max="10" width="13.5703125" bestFit="1" customWidth="1"/>
    <col min="11" max="11" width="14.42578125" bestFit="1" customWidth="1"/>
    <col min="12" max="12" width="8.42578125" bestFit="1" customWidth="1"/>
    <col min="13" max="13" width="18.7109375" bestFit="1" customWidth="1"/>
    <col min="14" max="14" width="8.85546875" bestFit="1" customWidth="1"/>
    <col min="15" max="15" width="13.85546875" bestFit="1" customWidth="1"/>
  </cols>
  <sheetData>
    <row r="1" spans="1:18" x14ac:dyDescent="0.25">
      <c r="A1" s="17" t="s">
        <v>78</v>
      </c>
    </row>
    <row r="2" spans="1:18" ht="21" x14ac:dyDescent="0.35">
      <c r="B2" s="111" t="s">
        <v>67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1:18" ht="63" x14ac:dyDescent="0.35">
      <c r="B3" s="199" t="s">
        <v>0</v>
      </c>
      <c r="C3" s="199" t="s">
        <v>1</v>
      </c>
      <c r="D3" s="199" t="s">
        <v>2</v>
      </c>
      <c r="E3" s="199" t="s">
        <v>13</v>
      </c>
      <c r="F3" s="199" t="s">
        <v>14</v>
      </c>
      <c r="G3" s="199" t="s">
        <v>15</v>
      </c>
      <c r="H3" s="199" t="s">
        <v>16</v>
      </c>
      <c r="I3" s="199" t="s">
        <v>17</v>
      </c>
      <c r="J3" s="199" t="s">
        <v>18</v>
      </c>
      <c r="K3" s="199" t="s">
        <v>19</v>
      </c>
      <c r="L3" s="199" t="s">
        <v>20</v>
      </c>
      <c r="M3" s="199" t="s">
        <v>21</v>
      </c>
      <c r="N3" s="199" t="s">
        <v>22</v>
      </c>
      <c r="O3" s="199" t="s">
        <v>23</v>
      </c>
      <c r="P3" s="111"/>
      <c r="Q3" s="111"/>
      <c r="R3" s="111"/>
    </row>
    <row r="4" spans="1:18" ht="21" x14ac:dyDescent="0.35">
      <c r="B4" s="200" t="s">
        <v>4</v>
      </c>
      <c r="C4" s="201">
        <v>7852498</v>
      </c>
      <c r="D4" s="201"/>
      <c r="E4" s="202">
        <v>801176661</v>
      </c>
      <c r="F4" s="202"/>
      <c r="G4" s="202"/>
      <c r="H4" s="202"/>
      <c r="I4" s="203"/>
      <c r="J4" s="203"/>
      <c r="K4" s="203"/>
      <c r="L4" s="204">
        <v>100</v>
      </c>
      <c r="M4" s="204">
        <v>100</v>
      </c>
      <c r="N4" s="204">
        <v>100</v>
      </c>
      <c r="O4" s="205"/>
      <c r="P4" s="111"/>
      <c r="Q4" s="111"/>
      <c r="R4" s="111"/>
    </row>
    <row r="5" spans="1:18" ht="21" x14ac:dyDescent="0.35">
      <c r="B5" s="200" t="s">
        <v>5</v>
      </c>
      <c r="C5" s="201">
        <v>8347404</v>
      </c>
      <c r="D5" s="201">
        <v>7852498</v>
      </c>
      <c r="E5" s="202">
        <v>865482297</v>
      </c>
      <c r="F5" s="202">
        <v>851206466</v>
      </c>
      <c r="G5" s="202">
        <v>816779795</v>
      </c>
      <c r="H5" s="202">
        <v>801176661</v>
      </c>
      <c r="I5" s="246">
        <f t="shared" ref="I5:I12" si="0">E5/H5-1</f>
        <v>8.0263990615672798E-2</v>
      </c>
      <c r="J5" s="246">
        <f t="shared" ref="J5:J12" si="1">F5/H5-1</f>
        <v>6.2445409901924265E-2</v>
      </c>
      <c r="K5" s="246">
        <f t="shared" ref="K5:K12" si="2">E5/F5-1</f>
        <v>1.6771290597785482E-2</v>
      </c>
      <c r="L5" s="204">
        <f t="shared" ref="L5:L10" si="3">L4+L4*I5</f>
        <v>108.02639906156728</v>
      </c>
      <c r="M5" s="204">
        <f t="shared" ref="M5:N12" si="4">M4+M4*J5</f>
        <v>106.24454099019243</v>
      </c>
      <c r="N5" s="204">
        <f t="shared" si="4"/>
        <v>101.67712905977855</v>
      </c>
      <c r="O5" s="205" t="s">
        <v>24</v>
      </c>
      <c r="P5" s="111"/>
      <c r="Q5" s="111"/>
      <c r="R5" s="111"/>
    </row>
    <row r="6" spans="1:18" ht="21" x14ac:dyDescent="0.35">
      <c r="B6" s="200" t="s">
        <v>6</v>
      </c>
      <c r="C6" s="201">
        <v>8491834</v>
      </c>
      <c r="D6" s="201">
        <v>8347404</v>
      </c>
      <c r="E6" s="202">
        <v>821622082</v>
      </c>
      <c r="F6" s="202">
        <v>871012113</v>
      </c>
      <c r="G6" s="202">
        <v>838259965</v>
      </c>
      <c r="H6" s="202">
        <v>865482297</v>
      </c>
      <c r="I6" s="246">
        <f t="shared" si="0"/>
        <v>-5.0677194845037965E-2</v>
      </c>
      <c r="J6" s="246">
        <f t="shared" si="1"/>
        <v>6.3892883992751059E-3</v>
      </c>
      <c r="K6" s="246">
        <f t="shared" si="2"/>
        <v>-5.670418386018472E-2</v>
      </c>
      <c r="L6" s="204">
        <f t="shared" si="3"/>
        <v>102.5519241879164</v>
      </c>
      <c r="M6" s="204">
        <f t="shared" si="4"/>
        <v>106.92336800342738</v>
      </c>
      <c r="N6" s="204">
        <f t="shared" si="4"/>
        <v>95.911610439197133</v>
      </c>
      <c r="O6" s="205" t="s">
        <v>25</v>
      </c>
      <c r="P6" s="111"/>
      <c r="Q6" s="111"/>
      <c r="R6" s="111"/>
    </row>
    <row r="7" spans="1:18" ht="21" x14ac:dyDescent="0.35">
      <c r="B7" s="200" t="s">
        <v>7</v>
      </c>
      <c r="C7" s="201">
        <v>8758136</v>
      </c>
      <c r="D7" s="201">
        <v>8491834</v>
      </c>
      <c r="E7" s="202">
        <v>815245537</v>
      </c>
      <c r="F7" s="202">
        <v>816277864</v>
      </c>
      <c r="G7" s="202">
        <v>830787879</v>
      </c>
      <c r="H7" s="202">
        <v>821622082</v>
      </c>
      <c r="I7" s="246">
        <f t="shared" si="0"/>
        <v>-7.7609221315938504E-3</v>
      </c>
      <c r="J7" s="246">
        <f t="shared" si="1"/>
        <v>-6.5044722106191166E-3</v>
      </c>
      <c r="K7" s="246">
        <f t="shared" si="2"/>
        <v>-1.2646759706814725E-3</v>
      </c>
      <c r="L7" s="204">
        <f t="shared" si="3"/>
        <v>101.75602668984887</v>
      </c>
      <c r="M7" s="204">
        <f t="shared" si="4"/>
        <v>106.2278879275833</v>
      </c>
      <c r="N7" s="204">
        <f t="shared" si="4"/>
        <v>95.790313330165318</v>
      </c>
      <c r="O7" s="205" t="s">
        <v>26</v>
      </c>
      <c r="P7" s="111"/>
      <c r="Q7" s="111"/>
      <c r="R7" s="111"/>
    </row>
    <row r="8" spans="1:18" ht="21" x14ac:dyDescent="0.35">
      <c r="B8" s="200" t="s">
        <v>8</v>
      </c>
      <c r="C8" s="201">
        <v>9381616</v>
      </c>
      <c r="D8" s="201">
        <v>8758136</v>
      </c>
      <c r="E8" s="202">
        <v>859058674</v>
      </c>
      <c r="F8" s="202">
        <v>833228498</v>
      </c>
      <c r="G8" s="202">
        <v>806470899</v>
      </c>
      <c r="H8" s="202">
        <v>815245537</v>
      </c>
      <c r="I8" s="246">
        <f t="shared" si="0"/>
        <v>5.3742259247719026E-2</v>
      </c>
      <c r="J8" s="246">
        <f t="shared" si="1"/>
        <v>2.2058337254043714E-2</v>
      </c>
      <c r="K8" s="246">
        <f t="shared" si="2"/>
        <v>3.1000111088375082E-2</v>
      </c>
      <c r="L8" s="204">
        <f t="shared" si="3"/>
        <v>107.22462545623254</v>
      </c>
      <c r="M8" s="204">
        <f t="shared" si="4"/>
        <v>108.57109850527469</v>
      </c>
      <c r="N8" s="204">
        <f t="shared" si="4"/>
        <v>98.7598236845907</v>
      </c>
      <c r="O8" s="205" t="s">
        <v>27</v>
      </c>
      <c r="P8" s="111"/>
      <c r="Q8" s="111"/>
      <c r="R8" s="111"/>
    </row>
    <row r="9" spans="1:18" ht="21" x14ac:dyDescent="0.35">
      <c r="B9" s="200" t="s">
        <v>9</v>
      </c>
      <c r="C9" s="201">
        <v>9709456</v>
      </c>
      <c r="D9" s="201">
        <v>9381616</v>
      </c>
      <c r="E9" s="202">
        <v>904796391</v>
      </c>
      <c r="F9" s="202">
        <v>923483814</v>
      </c>
      <c r="G9" s="202">
        <v>874521730</v>
      </c>
      <c r="H9" s="202">
        <v>859058674</v>
      </c>
      <c r="I9" s="246">
        <f t="shared" si="0"/>
        <v>5.3241668333355197E-2</v>
      </c>
      <c r="J9" s="246">
        <f t="shared" si="1"/>
        <v>7.4995040443535554E-2</v>
      </c>
      <c r="K9" s="246">
        <f t="shared" si="2"/>
        <v>-2.0235788344851291E-2</v>
      </c>
      <c r="L9" s="204">
        <f t="shared" si="3"/>
        <v>112.93344340194152</v>
      </c>
      <c r="M9" s="204">
        <f t="shared" si="4"/>
        <v>116.71339242867685</v>
      </c>
      <c r="N9" s="204">
        <f t="shared" si="4"/>
        <v>96.761340795534494</v>
      </c>
      <c r="O9" s="205" t="s">
        <v>28</v>
      </c>
      <c r="P9" s="111"/>
      <c r="Q9" s="111"/>
      <c r="R9" s="111"/>
    </row>
    <row r="10" spans="1:18" ht="21" x14ac:dyDescent="0.35">
      <c r="B10" s="200" t="s">
        <v>10</v>
      </c>
      <c r="C10" s="201">
        <v>9866952</v>
      </c>
      <c r="D10" s="201">
        <v>9709456</v>
      </c>
      <c r="E10" s="202">
        <v>944288512</v>
      </c>
      <c r="F10" s="202">
        <v>928503786</v>
      </c>
      <c r="G10" s="202">
        <v>920177930</v>
      </c>
      <c r="H10" s="202">
        <v>904796391</v>
      </c>
      <c r="I10" s="246">
        <f t="shared" si="0"/>
        <v>4.3647522683365692E-2</v>
      </c>
      <c r="J10" s="246">
        <f t="shared" si="1"/>
        <v>2.6201911541444245E-2</v>
      </c>
      <c r="K10" s="246">
        <f t="shared" si="2"/>
        <v>1.7000174084373709E-2</v>
      </c>
      <c r="L10" s="204">
        <f t="shared" si="3"/>
        <v>117.86270843453835</v>
      </c>
      <c r="M10" s="204">
        <f t="shared" si="4"/>
        <v>119.77150641279492</v>
      </c>
      <c r="N10" s="204">
        <f t="shared" si="4"/>
        <v>98.406300433695989</v>
      </c>
      <c r="O10" s="205" t="s">
        <v>29</v>
      </c>
      <c r="P10" s="111"/>
      <c r="Q10" s="111"/>
      <c r="R10" s="111"/>
    </row>
    <row r="11" spans="1:18" ht="21" x14ac:dyDescent="0.35">
      <c r="B11" s="200" t="s">
        <v>11</v>
      </c>
      <c r="C11" s="201">
        <v>10755438</v>
      </c>
      <c r="D11" s="201">
        <v>9866952</v>
      </c>
      <c r="E11" s="202">
        <v>1048586605</v>
      </c>
      <c r="F11" s="202">
        <v>1032421560</v>
      </c>
      <c r="G11" s="202">
        <v>980359012</v>
      </c>
      <c r="H11" s="202">
        <v>944288512</v>
      </c>
      <c r="I11" s="246">
        <f t="shared" si="0"/>
        <v>0.11045151103140816</v>
      </c>
      <c r="J11" s="246">
        <f t="shared" si="1"/>
        <v>9.3332754640141236E-2</v>
      </c>
      <c r="K11" s="246">
        <f t="shared" si="2"/>
        <v>1.5657407425703207E-2</v>
      </c>
      <c r="L11" s="204">
        <f>L10+L10*I11</f>
        <v>130.88082267538741</v>
      </c>
      <c r="M11" s="204">
        <f t="shared" si="4"/>
        <v>130.95011103370041</v>
      </c>
      <c r="N11" s="204">
        <f t="shared" si="4"/>
        <v>99.947087972842525</v>
      </c>
      <c r="O11" s="205" t="s">
        <v>30</v>
      </c>
      <c r="P11" s="111"/>
      <c r="Q11" s="111"/>
      <c r="R11" s="111"/>
    </row>
    <row r="12" spans="1:18" ht="21" x14ac:dyDescent="0.35">
      <c r="B12" s="200" t="s">
        <v>12</v>
      </c>
      <c r="C12" s="201">
        <v>11342904</v>
      </c>
      <c r="D12" s="201">
        <v>10755438</v>
      </c>
      <c r="E12" s="202">
        <v>1074705162</v>
      </c>
      <c r="F12" s="202">
        <v>1119652023</v>
      </c>
      <c r="G12" s="202">
        <v>1015608285</v>
      </c>
      <c r="H12" s="202">
        <v>1048586605</v>
      </c>
      <c r="I12" s="246">
        <f t="shared" si="0"/>
        <v>2.4908345076561478E-2</v>
      </c>
      <c r="J12" s="246">
        <f t="shared" si="1"/>
        <v>6.7772578498654479E-2</v>
      </c>
      <c r="K12" s="246">
        <f t="shared" si="2"/>
        <v>-4.014359825793834E-2</v>
      </c>
      <c r="L12" s="204">
        <f>L11+L11*I12</f>
        <v>134.14084737049021</v>
      </c>
      <c r="M12" s="204">
        <f t="shared" si="4"/>
        <v>139.82493771313938</v>
      </c>
      <c r="N12" s="204">
        <f t="shared" si="4"/>
        <v>95.934852226209912</v>
      </c>
      <c r="O12" s="205" t="s">
        <v>31</v>
      </c>
      <c r="P12" s="111"/>
      <c r="Q12" s="111"/>
      <c r="R12" s="111"/>
    </row>
    <row r="13" spans="1:18" ht="21" x14ac:dyDescent="0.35">
      <c r="B13" s="77"/>
      <c r="C13" s="77"/>
      <c r="D13" s="77"/>
      <c r="E13" s="77"/>
      <c r="F13" s="77"/>
      <c r="G13" s="77"/>
      <c r="H13" s="199" t="s">
        <v>128</v>
      </c>
      <c r="I13" s="247">
        <f>AVERAGE(I4:I12)</f>
        <v>3.8477147501431316E-2</v>
      </c>
      <c r="J13" s="247">
        <f>AVERAGE(J4:J12)</f>
        <v>4.3336356058549935E-2</v>
      </c>
      <c r="K13" s="247">
        <f>AVERAGE(K4:K12)</f>
        <v>-4.7399079046772929E-3</v>
      </c>
      <c r="L13" s="77"/>
      <c r="M13" s="77"/>
      <c r="N13" s="77"/>
      <c r="O13" s="77"/>
      <c r="P13" s="111"/>
      <c r="Q13" s="111"/>
      <c r="R13" s="111"/>
    </row>
    <row r="14" spans="1:18" ht="21" x14ac:dyDescent="0.35"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</row>
  </sheetData>
  <hyperlinks>
    <hyperlink ref="A1" location="Index!A1" display="Back to Index"/>
  </hyperlinks>
  <pageMargins left="0.7" right="0.7" top="0.75" bottom="0.75" header="0.3" footer="0.3"/>
  <pageSetup paperSize="9" scale="44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opLeftCell="B1" zoomScaleNormal="100" zoomScaleSheetLayoutView="90" workbookViewId="0">
      <selection activeCell="K12" sqref="K12"/>
    </sheetView>
  </sheetViews>
  <sheetFormatPr defaultRowHeight="15" x14ac:dyDescent="0.25"/>
  <cols>
    <col min="1" max="1" width="12.7109375" bestFit="1" customWidth="1"/>
    <col min="2" max="2" width="21.42578125" bestFit="1" customWidth="1"/>
    <col min="3" max="4" width="12.42578125" bestFit="1" customWidth="1"/>
    <col min="5" max="7" width="15.42578125" bestFit="1" customWidth="1"/>
    <col min="8" max="8" width="13.7109375" bestFit="1" customWidth="1"/>
    <col min="9" max="9" width="8.42578125" bestFit="1" customWidth="1"/>
    <col min="10" max="10" width="13.5703125" bestFit="1" customWidth="1"/>
    <col min="11" max="11" width="8.85546875" bestFit="1" customWidth="1"/>
    <col min="12" max="12" width="8.42578125" bestFit="1" customWidth="1"/>
    <col min="13" max="13" width="10.42578125" bestFit="1" customWidth="1"/>
    <col min="14" max="14" width="8.85546875" bestFit="1" customWidth="1"/>
    <col min="15" max="15" width="13.85546875" bestFit="1" customWidth="1"/>
  </cols>
  <sheetData>
    <row r="1" spans="1:15" x14ac:dyDescent="0.25">
      <c r="A1" s="17" t="s">
        <v>78</v>
      </c>
    </row>
    <row r="2" spans="1:15" ht="21" x14ac:dyDescent="0.35">
      <c r="B2" s="111" t="s">
        <v>68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ht="63" x14ac:dyDescent="0.25">
      <c r="B3" s="199" t="s">
        <v>0</v>
      </c>
      <c r="C3" s="199" t="s">
        <v>1</v>
      </c>
      <c r="D3" s="199" t="s">
        <v>2</v>
      </c>
      <c r="E3" s="199" t="s">
        <v>13</v>
      </c>
      <c r="F3" s="199" t="s">
        <v>14</v>
      </c>
      <c r="G3" s="199" t="s">
        <v>15</v>
      </c>
      <c r="H3" s="199" t="s">
        <v>16</v>
      </c>
      <c r="I3" s="199" t="s">
        <v>17</v>
      </c>
      <c r="J3" s="199" t="s">
        <v>18</v>
      </c>
      <c r="K3" s="199" t="s">
        <v>19</v>
      </c>
      <c r="L3" s="199" t="s">
        <v>20</v>
      </c>
      <c r="M3" s="199" t="s">
        <v>21</v>
      </c>
      <c r="N3" s="199" t="s">
        <v>22</v>
      </c>
      <c r="O3" s="199" t="s">
        <v>23</v>
      </c>
    </row>
    <row r="4" spans="1:15" ht="15.75" x14ac:dyDescent="0.25">
      <c r="B4" s="200" t="s">
        <v>4</v>
      </c>
      <c r="C4" s="201">
        <v>279722459</v>
      </c>
      <c r="D4" s="201"/>
      <c r="E4" s="202">
        <v>686042927</v>
      </c>
      <c r="F4" s="202"/>
      <c r="G4" s="202"/>
      <c r="H4" s="202"/>
      <c r="I4" s="203"/>
      <c r="J4" s="203"/>
      <c r="K4" s="203"/>
      <c r="L4" s="204">
        <v>100</v>
      </c>
      <c r="M4" s="204">
        <v>100</v>
      </c>
      <c r="N4" s="204">
        <v>100</v>
      </c>
      <c r="O4" s="205"/>
    </row>
    <row r="5" spans="1:15" ht="15.75" x14ac:dyDescent="0.25">
      <c r="B5" s="200" t="s">
        <v>5</v>
      </c>
      <c r="C5" s="201">
        <v>301073775</v>
      </c>
      <c r="D5" s="201">
        <v>279722459</v>
      </c>
      <c r="E5" s="202">
        <v>758285378</v>
      </c>
      <c r="F5" s="202">
        <v>725953648</v>
      </c>
      <c r="G5" s="202">
        <v>728419357</v>
      </c>
      <c r="H5" s="202">
        <v>686042927</v>
      </c>
      <c r="I5" s="246">
        <f t="shared" ref="I5:I12" si="0">E5/H5-1</f>
        <v>0.10530310590899794</v>
      </c>
      <c r="J5" s="246">
        <f t="shared" ref="J5:J12" si="1">F5/H5-1</f>
        <v>5.8175253222893408E-2</v>
      </c>
      <c r="K5" s="246">
        <f t="shared" ref="K5:K11" si="2">E5/F5-1</f>
        <v>4.4536906852212788E-2</v>
      </c>
      <c r="L5" s="204">
        <f t="shared" ref="L5:L12" si="3">L4+L4*I5</f>
        <v>110.5303105908998</v>
      </c>
      <c r="M5" s="204">
        <f t="shared" ref="M5:N12" si="4">M4+M4*J5</f>
        <v>105.81752532228934</v>
      </c>
      <c r="N5" s="204">
        <f t="shared" si="4"/>
        <v>104.45369068522128</v>
      </c>
      <c r="O5" s="205" t="s">
        <v>24</v>
      </c>
    </row>
    <row r="6" spans="1:15" ht="15.75" x14ac:dyDescent="0.25">
      <c r="B6" s="200" t="s">
        <v>6</v>
      </c>
      <c r="C6" s="201">
        <v>321876687</v>
      </c>
      <c r="D6" s="201">
        <v>301073775</v>
      </c>
      <c r="E6" s="202">
        <v>805592139</v>
      </c>
      <c r="F6" s="202">
        <v>803670369</v>
      </c>
      <c r="G6" s="202">
        <v>771763220</v>
      </c>
      <c r="H6" s="202">
        <v>758285378</v>
      </c>
      <c r="I6" s="246">
        <f t="shared" si="0"/>
        <v>6.2386487162356952E-2</v>
      </c>
      <c r="J6" s="246">
        <f t="shared" si="1"/>
        <v>5.9852124697042486E-2</v>
      </c>
      <c r="K6" s="246">
        <f t="shared" si="2"/>
        <v>2.3912415763085448E-3</v>
      </c>
      <c r="L6" s="204">
        <f t="shared" si="3"/>
        <v>117.42590839363029</v>
      </c>
      <c r="M6" s="204">
        <f t="shared" si="4"/>
        <v>112.15092904301146</v>
      </c>
      <c r="N6" s="204">
        <f t="shared" si="4"/>
        <v>104.70346469318665</v>
      </c>
      <c r="O6" s="205" t="s">
        <v>25</v>
      </c>
    </row>
    <row r="7" spans="1:15" ht="15.75" x14ac:dyDescent="0.25">
      <c r="B7" s="200" t="s">
        <v>7</v>
      </c>
      <c r="C7" s="201">
        <v>338749079</v>
      </c>
      <c r="D7" s="201">
        <v>321876687</v>
      </c>
      <c r="E7" s="202">
        <v>920826364</v>
      </c>
      <c r="F7" s="202">
        <v>947616672</v>
      </c>
      <c r="G7" s="202">
        <v>776286894</v>
      </c>
      <c r="H7" s="202">
        <v>805592139</v>
      </c>
      <c r="I7" s="246">
        <f t="shared" si="0"/>
        <v>0.14304288661883291</v>
      </c>
      <c r="J7" s="246">
        <f t="shared" si="1"/>
        <v>0.17629831042827493</v>
      </c>
      <c r="K7" s="246">
        <f t="shared" si="2"/>
        <v>-2.8271250170659679E-2</v>
      </c>
      <c r="L7" s="204">
        <f t="shared" si="3"/>
        <v>134.22284929409381</v>
      </c>
      <c r="M7" s="204">
        <f t="shared" si="4"/>
        <v>131.92294834625574</v>
      </c>
      <c r="N7" s="204">
        <f t="shared" si="4"/>
        <v>101.74336684911073</v>
      </c>
      <c r="O7" s="205" t="s">
        <v>26</v>
      </c>
    </row>
    <row r="8" spans="1:15" ht="15.75" x14ac:dyDescent="0.25">
      <c r="B8" s="200" t="s">
        <v>8</v>
      </c>
      <c r="C8" s="201">
        <v>342280609</v>
      </c>
      <c r="D8" s="201">
        <v>338749079</v>
      </c>
      <c r="E8" s="202">
        <v>941490357</v>
      </c>
      <c r="F8" s="202">
        <v>933340268</v>
      </c>
      <c r="G8" s="202">
        <v>930238578</v>
      </c>
      <c r="H8" s="202">
        <v>920826364</v>
      </c>
      <c r="I8" s="246">
        <f t="shared" si="0"/>
        <v>2.2440705227245283E-2</v>
      </c>
      <c r="J8" s="246">
        <f t="shared" si="1"/>
        <v>1.3589862854969326E-2</v>
      </c>
      <c r="K8" s="246">
        <f t="shared" si="2"/>
        <v>8.7321733342378138E-3</v>
      </c>
      <c r="L8" s="204">
        <f t="shared" si="3"/>
        <v>137.23490468986353</v>
      </c>
      <c r="M8" s="204">
        <f t="shared" si="4"/>
        <v>133.71576312170455</v>
      </c>
      <c r="N8" s="204">
        <f t="shared" si="4"/>
        <v>102.63180756404611</v>
      </c>
      <c r="O8" s="205" t="s">
        <v>27</v>
      </c>
    </row>
    <row r="9" spans="1:15" ht="15.75" x14ac:dyDescent="0.25">
      <c r="B9" s="200" t="s">
        <v>9</v>
      </c>
      <c r="C9" s="201">
        <v>368505992</v>
      </c>
      <c r="D9" s="201">
        <v>342280609</v>
      </c>
      <c r="E9" s="202">
        <v>964981062</v>
      </c>
      <c r="F9" s="202">
        <v>1087712251</v>
      </c>
      <c r="G9" s="202">
        <v>893010883</v>
      </c>
      <c r="H9" s="202">
        <v>941490357</v>
      </c>
      <c r="I9" s="246">
        <f t="shared" si="0"/>
        <v>2.4950552945493421E-2</v>
      </c>
      <c r="J9" s="246">
        <f t="shared" si="1"/>
        <v>0.155308966165014</v>
      </c>
      <c r="K9" s="246">
        <f t="shared" si="2"/>
        <v>-0.11283424351170612</v>
      </c>
      <c r="L9" s="204">
        <f t="shared" si="3"/>
        <v>140.65899144529772</v>
      </c>
      <c r="M9" s="204">
        <f t="shared" si="4"/>
        <v>154.4830200521024</v>
      </c>
      <c r="N9" s="204">
        <f t="shared" si="4"/>
        <v>91.051425197317968</v>
      </c>
      <c r="O9" s="205" t="s">
        <v>28</v>
      </c>
    </row>
    <row r="10" spans="1:15" ht="15.75" x14ac:dyDescent="0.25">
      <c r="B10" s="200" t="s">
        <v>10</v>
      </c>
      <c r="C10" s="201">
        <v>363656649</v>
      </c>
      <c r="D10" s="201">
        <v>368505992</v>
      </c>
      <c r="E10" s="202">
        <v>994023634</v>
      </c>
      <c r="F10" s="202">
        <v>962405360</v>
      </c>
      <c r="G10" s="202">
        <v>1037504683</v>
      </c>
      <c r="H10" s="202">
        <v>964981062</v>
      </c>
      <c r="I10" s="246">
        <f t="shared" si="0"/>
        <v>3.0096520173988672E-2</v>
      </c>
      <c r="J10" s="246">
        <f t="shared" si="1"/>
        <v>-2.669173625709953E-3</v>
      </c>
      <c r="K10" s="246">
        <f t="shared" si="2"/>
        <v>3.2853385188960305E-2</v>
      </c>
      <c r="L10" s="204">
        <f t="shared" si="3"/>
        <v>144.89233761898402</v>
      </c>
      <c r="M10" s="204">
        <f t="shared" si="4"/>
        <v>154.07067804935932</v>
      </c>
      <c r="N10" s="204">
        <f t="shared" si="4"/>
        <v>94.042772741329259</v>
      </c>
      <c r="O10" s="205" t="s">
        <v>29</v>
      </c>
    </row>
    <row r="11" spans="1:15" ht="15.75" x14ac:dyDescent="0.25">
      <c r="B11" s="200" t="s">
        <v>11</v>
      </c>
      <c r="C11" s="201">
        <v>367378910</v>
      </c>
      <c r="D11" s="201">
        <v>363656649</v>
      </c>
      <c r="E11" s="202">
        <v>984870571</v>
      </c>
      <c r="F11" s="202">
        <v>983731326</v>
      </c>
      <c r="G11" s="202">
        <v>1016003244</v>
      </c>
      <c r="H11" s="202">
        <v>994023634</v>
      </c>
      <c r="I11" s="246">
        <f t="shared" si="0"/>
        <v>-9.2080939395451367E-3</v>
      </c>
      <c r="J11" s="246">
        <f t="shared" si="1"/>
        <v>-1.0354188419628652E-2</v>
      </c>
      <c r="K11" s="246">
        <f t="shared" si="2"/>
        <v>1.158085515719387E-3</v>
      </c>
      <c r="L11" s="204">
        <f t="shared" si="3"/>
        <v>143.55815536306812</v>
      </c>
      <c r="M11" s="204">
        <f t="shared" si="4"/>
        <v>152.47540121889631</v>
      </c>
      <c r="N11" s="204">
        <f t="shared" si="4"/>
        <v>94.15168231429908</v>
      </c>
      <c r="O11" s="205" t="s">
        <v>30</v>
      </c>
    </row>
    <row r="12" spans="1:15" ht="15.75" x14ac:dyDescent="0.25">
      <c r="B12" s="200" t="s">
        <v>12</v>
      </c>
      <c r="C12" s="201">
        <v>382697209</v>
      </c>
      <c r="D12" s="201">
        <v>367378910</v>
      </c>
      <c r="E12" s="202">
        <v>1010249365</v>
      </c>
      <c r="F12" s="202">
        <v>1026701958</v>
      </c>
      <c r="G12" s="202">
        <v>972299624</v>
      </c>
      <c r="H12" s="202">
        <v>984870571</v>
      </c>
      <c r="I12" s="246">
        <f t="shared" si="0"/>
        <v>2.5768659098252211E-2</v>
      </c>
      <c r="J12" s="246">
        <f t="shared" si="1"/>
        <v>4.2473994280818106E-2</v>
      </c>
      <c r="K12" s="246">
        <f>E12/F12-1</f>
        <v>-1.6024702078146769E-2</v>
      </c>
      <c r="L12" s="204">
        <f t="shared" si="3"/>
        <v>147.25745652939295</v>
      </c>
      <c r="M12" s="204">
        <f t="shared" si="4"/>
        <v>158.95164053823316</v>
      </c>
      <c r="N12" s="204">
        <f t="shared" si="4"/>
        <v>92.642929655056122</v>
      </c>
      <c r="O12" s="205" t="s">
        <v>31</v>
      </c>
    </row>
    <row r="13" spans="1:15" ht="15.75" x14ac:dyDescent="0.25">
      <c r="B13" s="77"/>
      <c r="C13" s="77"/>
      <c r="D13" s="77"/>
      <c r="E13" s="77"/>
      <c r="F13" s="77"/>
      <c r="G13" s="77"/>
      <c r="H13" s="199" t="s">
        <v>128</v>
      </c>
      <c r="I13" s="247">
        <f>AVERAGE(I4:I12)</f>
        <v>5.0597602899452782E-2</v>
      </c>
      <c r="J13" s="247">
        <f>AVERAGE(J4:J12)</f>
        <v>6.1584393700459206E-2</v>
      </c>
      <c r="K13" s="247">
        <f>AVERAGE(K4:K12)</f>
        <v>-8.4323004116342165E-3</v>
      </c>
      <c r="L13" s="77"/>
      <c r="M13" s="77"/>
      <c r="N13" s="249">
        <f>100-N12</f>
        <v>7.3570703449438781</v>
      </c>
      <c r="O13" s="77"/>
    </row>
    <row r="14" spans="1:15" ht="15.75" x14ac:dyDescent="0.25"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</row>
  </sheetData>
  <hyperlinks>
    <hyperlink ref="A1" location="Index!A1" display="Back to Index"/>
  </hyperlinks>
  <pageMargins left="0.7" right="0.7" top="0.75" bottom="0.75" header="0.3" footer="0.3"/>
  <pageSetup paperSize="9" scale="44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opLeftCell="B1" zoomScaleNormal="100" workbookViewId="0">
      <selection activeCell="I12" sqref="I12"/>
    </sheetView>
  </sheetViews>
  <sheetFormatPr defaultRowHeight="15" x14ac:dyDescent="0.25"/>
  <cols>
    <col min="1" max="1" width="14.85546875" bestFit="1" customWidth="1"/>
    <col min="2" max="2" width="12.7109375" customWidth="1"/>
    <col min="3" max="4" width="10.140625" bestFit="1" customWidth="1"/>
    <col min="5" max="8" width="13.7109375" bestFit="1" customWidth="1"/>
    <col min="9" max="9" width="8.42578125" bestFit="1" customWidth="1"/>
    <col min="10" max="10" width="13.5703125" bestFit="1" customWidth="1"/>
    <col min="11" max="11" width="9.5703125" bestFit="1" customWidth="1"/>
    <col min="12" max="12" width="8.42578125" bestFit="1" customWidth="1"/>
    <col min="13" max="13" width="14.42578125" bestFit="1" customWidth="1"/>
    <col min="14" max="14" width="8.85546875" bestFit="1" customWidth="1"/>
    <col min="15" max="15" width="13.85546875" bestFit="1" customWidth="1"/>
  </cols>
  <sheetData>
    <row r="1" spans="1:19" x14ac:dyDescent="0.25">
      <c r="A1" s="17" t="s">
        <v>78</v>
      </c>
    </row>
    <row r="2" spans="1:19" ht="21" x14ac:dyDescent="0.35">
      <c r="B2" s="111" t="s">
        <v>70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9" ht="63" x14ac:dyDescent="0.25">
      <c r="B3" s="199" t="s">
        <v>0</v>
      </c>
      <c r="C3" s="199" t="s">
        <v>1</v>
      </c>
      <c r="D3" s="199" t="s">
        <v>2</v>
      </c>
      <c r="E3" s="199" t="s">
        <v>13</v>
      </c>
      <c r="F3" s="199" t="s">
        <v>14</v>
      </c>
      <c r="G3" s="199" t="s">
        <v>15</v>
      </c>
      <c r="H3" s="199" t="s">
        <v>16</v>
      </c>
      <c r="I3" s="199" t="s">
        <v>17</v>
      </c>
      <c r="J3" s="199" t="s">
        <v>18</v>
      </c>
      <c r="K3" s="199" t="s">
        <v>19</v>
      </c>
      <c r="L3" s="199" t="s">
        <v>20</v>
      </c>
      <c r="M3" s="199" t="s">
        <v>21</v>
      </c>
      <c r="N3" s="199" t="s">
        <v>22</v>
      </c>
      <c r="O3" s="199" t="s">
        <v>23</v>
      </c>
    </row>
    <row r="4" spans="1:19" ht="15.75" x14ac:dyDescent="0.25">
      <c r="B4" s="200" t="s">
        <v>4</v>
      </c>
      <c r="C4" s="201">
        <v>4091245</v>
      </c>
      <c r="D4" s="201"/>
      <c r="E4" s="202">
        <v>489100439</v>
      </c>
      <c r="F4" s="202"/>
      <c r="G4" s="202"/>
      <c r="H4" s="202"/>
      <c r="I4" s="203"/>
      <c r="J4" s="203"/>
      <c r="K4" s="203"/>
      <c r="L4" s="204">
        <v>100</v>
      </c>
      <c r="M4" s="204">
        <v>100</v>
      </c>
      <c r="N4" s="204">
        <v>100</v>
      </c>
      <c r="O4" s="205"/>
    </row>
    <row r="5" spans="1:19" ht="15.75" x14ac:dyDescent="0.25">
      <c r="B5" s="200" t="s">
        <v>5</v>
      </c>
      <c r="C5" s="201">
        <v>4050658</v>
      </c>
      <c r="D5" s="201">
        <v>4091245</v>
      </c>
      <c r="E5" s="202">
        <v>523117732</v>
      </c>
      <c r="F5" s="202">
        <v>501106315</v>
      </c>
      <c r="G5" s="202">
        <v>509541349</v>
      </c>
      <c r="H5" s="202">
        <v>489100439</v>
      </c>
      <c r="I5" s="246">
        <f t="shared" ref="I5:I12" si="0">E5/H5-1</f>
        <v>6.955073086736685E-2</v>
      </c>
      <c r="J5" s="246">
        <f t="shared" ref="J5:J12" si="1">F5/H5-1</f>
        <v>2.4546851817485393E-2</v>
      </c>
      <c r="K5" s="246">
        <f t="shared" ref="K5:K11" si="2">E5/F5-1</f>
        <v>4.3925642804960363E-2</v>
      </c>
      <c r="L5" s="204">
        <f t="shared" ref="L5:L12" si="3">L4+L4*I5</f>
        <v>106.95507308673669</v>
      </c>
      <c r="M5" s="204">
        <f t="shared" ref="M5:N12" si="4">M4+M4*J5</f>
        <v>102.45468518174854</v>
      </c>
      <c r="N5" s="204">
        <f t="shared" si="4"/>
        <v>104.39256428049603</v>
      </c>
      <c r="O5" s="205" t="s">
        <v>24</v>
      </c>
    </row>
    <row r="6" spans="1:19" ht="15.75" x14ac:dyDescent="0.25">
      <c r="B6" s="200" t="s">
        <v>6</v>
      </c>
      <c r="C6" s="201">
        <v>4088817</v>
      </c>
      <c r="D6" s="201">
        <v>4050658</v>
      </c>
      <c r="E6" s="202">
        <v>528597833</v>
      </c>
      <c r="F6" s="202">
        <v>514200414</v>
      </c>
      <c r="G6" s="202">
        <v>537765028</v>
      </c>
      <c r="H6" s="202">
        <v>523117732</v>
      </c>
      <c r="I6" s="246">
        <f t="shared" si="0"/>
        <v>1.0475846381747145E-2</v>
      </c>
      <c r="J6" s="246">
        <f t="shared" si="1"/>
        <v>-1.7046483906991705E-2</v>
      </c>
      <c r="K6" s="246">
        <f t="shared" si="2"/>
        <v>2.7999625453432708E-2</v>
      </c>
      <c r="L6" s="204">
        <f t="shared" si="3"/>
        <v>108.07551800214188</v>
      </c>
      <c r="M6" s="204">
        <f t="shared" si="4"/>
        <v>100.70819303960197</v>
      </c>
      <c r="N6" s="204">
        <f t="shared" si="4"/>
        <v>107.31551698047332</v>
      </c>
      <c r="O6" s="205" t="s">
        <v>25</v>
      </c>
    </row>
    <row r="7" spans="1:19" ht="15.75" x14ac:dyDescent="0.25">
      <c r="B7" s="200" t="s">
        <v>7</v>
      </c>
      <c r="C7" s="201">
        <v>4166150</v>
      </c>
      <c r="D7" s="201">
        <v>4088817</v>
      </c>
      <c r="E7" s="202">
        <v>535529108</v>
      </c>
      <c r="F7" s="202">
        <v>514437294</v>
      </c>
      <c r="G7" s="202">
        <v>550270344</v>
      </c>
      <c r="H7" s="202">
        <v>528597833</v>
      </c>
      <c r="I7" s="246">
        <f t="shared" si="0"/>
        <v>1.311256794350113E-2</v>
      </c>
      <c r="J7" s="246">
        <f t="shared" si="1"/>
        <v>-2.6788870698983724E-2</v>
      </c>
      <c r="K7" s="246">
        <f t="shared" si="2"/>
        <v>4.0999776349807115E-2</v>
      </c>
      <c r="L7" s="204">
        <f t="shared" si="3"/>
        <v>109.49266557497404</v>
      </c>
      <c r="M7" s="204">
        <f t="shared" si="4"/>
        <v>98.010334277935783</v>
      </c>
      <c r="N7" s="204">
        <f t="shared" si="4"/>
        <v>111.71542917553666</v>
      </c>
      <c r="O7" s="205" t="s">
        <v>26</v>
      </c>
    </row>
    <row r="8" spans="1:19" ht="15.75" x14ac:dyDescent="0.25">
      <c r="B8" s="200" t="s">
        <v>8</v>
      </c>
      <c r="C8" s="201">
        <v>4135914</v>
      </c>
      <c r="D8" s="201">
        <v>4166150</v>
      </c>
      <c r="E8" s="202">
        <v>528076698</v>
      </c>
      <c r="F8" s="202">
        <v>530463844</v>
      </c>
      <c r="G8" s="202">
        <v>533537995</v>
      </c>
      <c r="H8" s="202">
        <v>535529108</v>
      </c>
      <c r="I8" s="246">
        <f t="shared" si="0"/>
        <v>-1.3915975599966823E-2</v>
      </c>
      <c r="J8" s="246">
        <f t="shared" si="1"/>
        <v>-9.4584289151281586E-3</v>
      </c>
      <c r="K8" s="246">
        <f t="shared" si="2"/>
        <v>-4.5001106616420206E-3</v>
      </c>
      <c r="L8" s="204">
        <f t="shared" si="3"/>
        <v>107.96896831245738</v>
      </c>
      <c r="M8" s="204">
        <f t="shared" si="4"/>
        <v>97.083310498219973</v>
      </c>
      <c r="N8" s="204">
        <f t="shared" si="4"/>
        <v>111.21269738163392</v>
      </c>
      <c r="O8" s="205" t="s">
        <v>27</v>
      </c>
    </row>
    <row r="9" spans="1:19" ht="15.75" x14ac:dyDescent="0.25">
      <c r="B9" s="200" t="s">
        <v>9</v>
      </c>
      <c r="C9" s="201">
        <v>4079238</v>
      </c>
      <c r="D9" s="201">
        <v>4135914</v>
      </c>
      <c r="E9" s="202">
        <v>533459915</v>
      </c>
      <c r="F9" s="202">
        <v>529575694</v>
      </c>
      <c r="G9" s="202">
        <v>549224275</v>
      </c>
      <c r="H9" s="202">
        <v>528076698</v>
      </c>
      <c r="I9" s="246">
        <f t="shared" si="0"/>
        <v>1.019400594721942E-2</v>
      </c>
      <c r="J9" s="246">
        <f t="shared" si="1"/>
        <v>2.838595237542485E-3</v>
      </c>
      <c r="K9" s="246">
        <f t="shared" si="2"/>
        <v>7.3345907752329076E-3</v>
      </c>
      <c r="L9" s="204">
        <f t="shared" si="3"/>
        <v>109.06960461754971</v>
      </c>
      <c r="M9" s="204">
        <f t="shared" si="4"/>
        <v>97.358890721045071</v>
      </c>
      <c r="N9" s="204">
        <f t="shared" si="4"/>
        <v>112.02839700593802</v>
      </c>
      <c r="O9" s="205" t="s">
        <v>28</v>
      </c>
    </row>
    <row r="10" spans="1:19" ht="15.75" x14ac:dyDescent="0.25">
      <c r="B10" s="200" t="s">
        <v>10</v>
      </c>
      <c r="C10" s="201">
        <v>4070447</v>
      </c>
      <c r="D10" s="201">
        <v>4079238</v>
      </c>
      <c r="E10" s="202">
        <v>533927599</v>
      </c>
      <c r="F10" s="202">
        <v>518368727</v>
      </c>
      <c r="G10" s="202">
        <v>535412980</v>
      </c>
      <c r="H10" s="202">
        <v>533459915</v>
      </c>
      <c r="I10" s="246">
        <f t="shared" si="0"/>
        <v>8.7669942361090492E-4</v>
      </c>
      <c r="J10" s="246">
        <f t="shared" si="1"/>
        <v>-2.8289263308565515E-2</v>
      </c>
      <c r="K10" s="246">
        <f t="shared" si="2"/>
        <v>3.0015066861855733E-2</v>
      </c>
      <c r="L10" s="204">
        <f t="shared" si="3"/>
        <v>109.16522587705138</v>
      </c>
      <c r="M10" s="204">
        <f t="shared" si="4"/>
        <v>94.604679426007579</v>
      </c>
      <c r="N10" s="204">
        <f t="shared" si="4"/>
        <v>115.39093683249777</v>
      </c>
      <c r="O10" s="205" t="s">
        <v>29</v>
      </c>
    </row>
    <row r="11" spans="1:19" ht="15.75" x14ac:dyDescent="0.25">
      <c r="B11" s="200" t="s">
        <v>11</v>
      </c>
      <c r="C11" s="201">
        <v>4157008</v>
      </c>
      <c r="D11" s="201">
        <v>4070447</v>
      </c>
      <c r="E11" s="202">
        <v>556027298</v>
      </c>
      <c r="F11" s="202">
        <v>546913733</v>
      </c>
      <c r="G11" s="202">
        <v>572011048</v>
      </c>
      <c r="H11" s="202">
        <v>533927599</v>
      </c>
      <c r="I11" s="246">
        <f t="shared" si="0"/>
        <v>4.1390815985895557E-2</v>
      </c>
      <c r="J11" s="246">
        <f t="shared" si="1"/>
        <v>2.432190061784012E-2</v>
      </c>
      <c r="K11" s="246">
        <f t="shared" si="2"/>
        <v>1.6663624352617923E-2</v>
      </c>
      <c r="L11" s="204">
        <f t="shared" si="3"/>
        <v>113.68366365338714</v>
      </c>
      <c r="M11" s="204">
        <f t="shared" si="4"/>
        <v>96.905645036989554</v>
      </c>
      <c r="N11" s="204">
        <f t="shared" si="4"/>
        <v>117.31376805757118</v>
      </c>
      <c r="O11" s="205" t="s">
        <v>30</v>
      </c>
      <c r="S11" s="244"/>
    </row>
    <row r="12" spans="1:19" ht="15.75" x14ac:dyDescent="0.25">
      <c r="B12" s="200" t="s">
        <v>12</v>
      </c>
      <c r="C12" s="201">
        <v>4240850</v>
      </c>
      <c r="D12" s="201">
        <v>4157008</v>
      </c>
      <c r="E12" s="202">
        <v>567754893</v>
      </c>
      <c r="F12" s="202">
        <v>567764612</v>
      </c>
      <c r="G12" s="202">
        <v>558036261</v>
      </c>
      <c r="H12" s="202">
        <v>556027298</v>
      </c>
      <c r="I12" s="246">
        <f t="shared" si="0"/>
        <v>2.1091761217809868E-2</v>
      </c>
      <c r="J12" s="246">
        <f t="shared" si="1"/>
        <v>2.1109240575450938E-2</v>
      </c>
      <c r="K12" s="246">
        <f>E12/F12-1</f>
        <v>-1.7118009461247752E-5</v>
      </c>
      <c r="L12" s="204">
        <f t="shared" si="3"/>
        <v>116.08145234153019</v>
      </c>
      <c r="M12" s="204">
        <f t="shared" si="4"/>
        <v>98.951249611194626</v>
      </c>
      <c r="N12" s="204">
        <f t="shared" si="4"/>
        <v>117.31175987937964</v>
      </c>
      <c r="O12" s="205" t="s">
        <v>31</v>
      </c>
      <c r="R12">
        <f xml:space="preserve"> 117.31175987938-100</f>
        <v>17.311759879380006</v>
      </c>
    </row>
    <row r="13" spans="1:19" ht="15.75" x14ac:dyDescent="0.25">
      <c r="B13" s="77"/>
      <c r="C13" s="77"/>
      <c r="D13" s="77"/>
      <c r="E13" s="77"/>
      <c r="F13" s="77"/>
      <c r="G13" s="77"/>
      <c r="H13" s="199" t="s">
        <v>128</v>
      </c>
      <c r="I13" s="247">
        <f>AVERAGE(I4:I12)</f>
        <v>1.9097056520898006E-2</v>
      </c>
      <c r="J13" s="247">
        <f>AVERAGE(J4:J12)</f>
        <v>-1.0958073226687709E-3</v>
      </c>
      <c r="K13" s="247">
        <f>AVERAGE(K4:K12)</f>
        <v>2.0302637240850435E-2</v>
      </c>
      <c r="L13" s="77"/>
      <c r="M13" s="77"/>
      <c r="N13" s="77"/>
      <c r="O13" s="77"/>
    </row>
    <row r="15" spans="1:19" x14ac:dyDescent="0.25">
      <c r="R15">
        <v>17.311759879380006</v>
      </c>
    </row>
  </sheetData>
  <conditionalFormatting sqref="I5:K12">
    <cfRule type="cellIs" dxfId="1" priority="1" operator="lessThan">
      <formula>0</formula>
    </cfRule>
  </conditionalFormatting>
  <hyperlinks>
    <hyperlink ref="A1" location="Index!A1" display="Back to Index"/>
  </hyperlinks>
  <pageMargins left="0.7" right="0.7" top="0.75" bottom="0.75" header="0.3" footer="0.3"/>
  <pageSetup paperSize="9" scale="49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B1" zoomScaleNormal="100" workbookViewId="0">
      <selection activeCell="K5" sqref="K5"/>
    </sheetView>
  </sheetViews>
  <sheetFormatPr defaultRowHeight="15" x14ac:dyDescent="0.25"/>
  <cols>
    <col min="1" max="1" width="12.7109375" bestFit="1" customWidth="1"/>
    <col min="3" max="4" width="13.28515625" bestFit="1" customWidth="1"/>
    <col min="5" max="5" width="16.28515625" bestFit="1" customWidth="1"/>
    <col min="6" max="6" width="15.5703125" bestFit="1" customWidth="1"/>
    <col min="7" max="8" width="16.28515625" bestFit="1" customWidth="1"/>
    <col min="10" max="10" width="9.7109375" bestFit="1" customWidth="1"/>
    <col min="13" max="13" width="9.7109375" bestFit="1" customWidth="1"/>
    <col min="15" max="15" width="12.28515625" bestFit="1" customWidth="1"/>
  </cols>
  <sheetData>
    <row r="1" spans="1:15" x14ac:dyDescent="0.25">
      <c r="A1" s="17" t="s">
        <v>78</v>
      </c>
    </row>
    <row r="2" spans="1:15" x14ac:dyDescent="0.25">
      <c r="B2" t="s">
        <v>166</v>
      </c>
    </row>
    <row r="3" spans="1:15" ht="60" x14ac:dyDescent="0.25">
      <c r="B3" s="5" t="s">
        <v>0</v>
      </c>
      <c r="C3" s="5" t="s">
        <v>1</v>
      </c>
      <c r="D3" s="5" t="s">
        <v>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5" t="s">
        <v>20</v>
      </c>
      <c r="M3" s="5" t="s">
        <v>21</v>
      </c>
      <c r="N3" s="5" t="s">
        <v>22</v>
      </c>
      <c r="O3" s="5" t="s">
        <v>23</v>
      </c>
    </row>
    <row r="4" spans="1:15" ht="15.75" x14ac:dyDescent="0.25">
      <c r="B4" s="200" t="s">
        <v>7</v>
      </c>
      <c r="C4" s="201">
        <v>223414372</v>
      </c>
      <c r="D4" s="201"/>
      <c r="E4" s="202">
        <v>5674642139</v>
      </c>
      <c r="F4" s="202"/>
      <c r="G4" s="202"/>
      <c r="H4" s="202"/>
      <c r="I4" s="9"/>
      <c r="J4" s="9"/>
      <c r="K4" s="9"/>
      <c r="L4" s="10">
        <f>100</f>
        <v>100</v>
      </c>
      <c r="M4" s="10">
        <f>100</f>
        <v>100</v>
      </c>
      <c r="N4" s="10">
        <f>100</f>
        <v>100</v>
      </c>
      <c r="O4" s="4" t="s">
        <v>26</v>
      </c>
    </row>
    <row r="5" spans="1:15" ht="15.75" x14ac:dyDescent="0.25">
      <c r="B5" s="200" t="s">
        <v>8</v>
      </c>
      <c r="C5" s="201">
        <v>256680509</v>
      </c>
      <c r="D5" s="201">
        <v>223414372</v>
      </c>
      <c r="E5" s="202">
        <v>5285356317</v>
      </c>
      <c r="F5" s="202">
        <v>5653275782</v>
      </c>
      <c r="G5" s="202">
        <v>5379072543</v>
      </c>
      <c r="H5" s="202">
        <v>5674642139</v>
      </c>
      <c r="I5" s="250">
        <f t="shared" ref="I5:I9" si="0">E5/H5-1</f>
        <v>-6.8600946538031504E-2</v>
      </c>
      <c r="J5" s="250">
        <f t="shared" ref="J5:J9" si="1">F5/H5-1</f>
        <v>-3.7652342608807121E-3</v>
      </c>
      <c r="K5" s="250">
        <f t="shared" ref="K5:K9" si="2">E5/F5-1</f>
        <v>-6.5080756571518017E-2</v>
      </c>
      <c r="L5" s="10">
        <f t="shared" ref="L5:L9" si="3">L4+L4*I5</f>
        <v>93.139905346196855</v>
      </c>
      <c r="M5" s="10">
        <f t="shared" ref="M5:N9" si="4">M4+M4*J5</f>
        <v>99.62347657391193</v>
      </c>
      <c r="N5" s="10">
        <f t="shared" si="4"/>
        <v>93.491924342848193</v>
      </c>
      <c r="O5" s="4" t="s">
        <v>27</v>
      </c>
    </row>
    <row r="6" spans="1:15" ht="15.75" x14ac:dyDescent="0.25">
      <c r="B6" s="200" t="s">
        <v>9</v>
      </c>
      <c r="C6" s="201">
        <v>246920360</v>
      </c>
      <c r="D6" s="201">
        <v>256680509</v>
      </c>
      <c r="E6" s="202">
        <v>5211011740</v>
      </c>
      <c r="F6" s="202">
        <v>5230909816</v>
      </c>
      <c r="G6" s="202">
        <v>5319197541</v>
      </c>
      <c r="H6" s="202">
        <v>5285356317</v>
      </c>
      <c r="I6" s="250">
        <f t="shared" si="0"/>
        <v>-1.4066142856040909E-2</v>
      </c>
      <c r="J6" s="250">
        <f t="shared" si="1"/>
        <v>-1.0301387027564557E-2</v>
      </c>
      <c r="K6" s="250">
        <f t="shared" si="2"/>
        <v>-3.8039417042016188E-3</v>
      </c>
      <c r="L6" s="10">
        <f t="shared" si="3"/>
        <v>91.829786131999128</v>
      </c>
      <c r="M6" s="10">
        <f t="shared" si="4"/>
        <v>98.597216584692546</v>
      </c>
      <c r="N6" s="10">
        <f t="shared" si="4"/>
        <v>93.136286512834374</v>
      </c>
      <c r="O6" s="4" t="s">
        <v>28</v>
      </c>
    </row>
    <row r="7" spans="1:15" ht="15.75" x14ac:dyDescent="0.25">
      <c r="B7" s="200" t="s">
        <v>10</v>
      </c>
      <c r="C7" s="201">
        <v>257470288</v>
      </c>
      <c r="D7" s="201">
        <v>246920360</v>
      </c>
      <c r="E7" s="202">
        <v>5350819282</v>
      </c>
      <c r="F7" s="202">
        <v>5361474529</v>
      </c>
      <c r="G7" s="202">
        <v>5226944635</v>
      </c>
      <c r="H7" s="202">
        <v>5211011740</v>
      </c>
      <c r="I7" s="250">
        <f t="shared" si="0"/>
        <v>2.6829251012203681E-2</v>
      </c>
      <c r="J7" s="250">
        <f t="shared" si="1"/>
        <v>2.8874006912139594E-2</v>
      </c>
      <c r="K7" s="250">
        <f t="shared" si="2"/>
        <v>-1.9873724928405334E-3</v>
      </c>
      <c r="L7" s="10">
        <f t="shared" si="3"/>
        <v>94.293510514531519</v>
      </c>
      <c r="M7" s="10">
        <f t="shared" si="4"/>
        <v>101.44411329787668</v>
      </c>
      <c r="N7" s="10">
        <f t="shared" si="4"/>
        <v>92.951190018933445</v>
      </c>
      <c r="O7" s="4" t="s">
        <v>29</v>
      </c>
    </row>
    <row r="8" spans="1:15" ht="15.75" x14ac:dyDescent="0.25">
      <c r="B8" s="200" t="s">
        <v>11</v>
      </c>
      <c r="C8" s="201">
        <v>253346232</v>
      </c>
      <c r="D8" s="201">
        <v>257470288</v>
      </c>
      <c r="E8" s="202">
        <v>5841604305</v>
      </c>
      <c r="F8" s="202">
        <v>5656219922</v>
      </c>
      <c r="G8" s="202">
        <v>5543554895</v>
      </c>
      <c r="H8" s="202">
        <v>5350819282</v>
      </c>
      <c r="I8" s="250">
        <f t="shared" si="0"/>
        <v>9.1721472382927605E-2</v>
      </c>
      <c r="J8" s="250">
        <f t="shared" si="1"/>
        <v>5.7075491416306745E-2</v>
      </c>
      <c r="K8" s="250">
        <f t="shared" si="2"/>
        <v>3.2775313823803609E-2</v>
      </c>
      <c r="L8" s="10">
        <f t="shared" si="3"/>
        <v>102.94225013507942</v>
      </c>
      <c r="M8" s="10">
        <f t="shared" si="4"/>
        <v>107.2340859156445</v>
      </c>
      <c r="N8" s="10">
        <f t="shared" si="4"/>
        <v>95.997694442099984</v>
      </c>
      <c r="O8" s="4" t="s">
        <v>30</v>
      </c>
    </row>
    <row r="9" spans="1:15" ht="15.75" x14ac:dyDescent="0.25">
      <c r="B9" s="200" t="s">
        <v>12</v>
      </c>
      <c r="C9" s="201">
        <v>250019639</v>
      </c>
      <c r="D9" s="201">
        <v>253346232</v>
      </c>
      <c r="E9" s="202">
        <v>5989209182</v>
      </c>
      <c r="F9" s="202">
        <v>5917265563</v>
      </c>
      <c r="G9" s="202">
        <v>5948690569</v>
      </c>
      <c r="H9" s="202">
        <v>5841604305</v>
      </c>
      <c r="I9" s="250">
        <f t="shared" si="0"/>
        <v>2.5267866375964676E-2</v>
      </c>
      <c r="J9" s="250">
        <f t="shared" si="1"/>
        <v>1.2952136784622592E-2</v>
      </c>
      <c r="K9" s="250">
        <f t="shared" si="2"/>
        <v>1.215825421962724E-2</v>
      </c>
      <c r="L9" s="10">
        <f t="shared" si="3"/>
        <v>105.54338115593374</v>
      </c>
      <c r="M9" s="10">
        <f t="shared" si="4"/>
        <v>108.6229964643979</v>
      </c>
      <c r="N9" s="10">
        <f t="shared" si="4"/>
        <v>97.164858815625138</v>
      </c>
      <c r="O9" s="4" t="s">
        <v>31</v>
      </c>
    </row>
    <row r="10" spans="1:15" x14ac:dyDescent="0.25">
      <c r="H10" s="5" t="s">
        <v>128</v>
      </c>
      <c r="I10" s="251">
        <f>AVERAGE(I1:I9)</f>
        <v>1.223030007540471E-2</v>
      </c>
      <c r="J10" s="251">
        <f>AVERAGE(J1:J9)</f>
        <v>1.6967002764924733E-2</v>
      </c>
      <c r="K10" s="251">
        <f>AVERAGE(K1:K9)</f>
        <v>-5.1877005450258638E-3</v>
      </c>
      <c r="N10" s="252">
        <f>100-N9</f>
        <v>2.8351411843748622</v>
      </c>
    </row>
    <row r="32" spans="8:8" x14ac:dyDescent="0.25">
      <c r="H32" s="245"/>
    </row>
  </sheetData>
  <conditionalFormatting sqref="I5:K10">
    <cfRule type="cellIs" dxfId="0" priority="1" operator="lessThan">
      <formula>0</formula>
    </cfRule>
  </conditionalFormatting>
  <hyperlinks>
    <hyperlink ref="A1" location="Index!A1" display="Back to Index"/>
  </hyperlinks>
  <pageMargins left="0.25" right="0.25" top="0.75" bottom="0.75" header="0.3" footer="0.3"/>
  <pageSetup paperSize="9" scale="7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opLeftCell="G1" zoomScaleNormal="100" zoomScaleSheetLayoutView="90" workbookViewId="0">
      <selection activeCell="M17" sqref="M17:M24"/>
    </sheetView>
  </sheetViews>
  <sheetFormatPr defaultRowHeight="15" x14ac:dyDescent="0.25"/>
  <cols>
    <col min="1" max="1" width="12.7109375" bestFit="1" customWidth="1"/>
    <col min="2" max="2" width="9.140625" style="27"/>
    <col min="3" max="4" width="12.42578125" bestFit="1" customWidth="1"/>
    <col min="5" max="8" width="16.5703125" bestFit="1" customWidth="1"/>
    <col min="9" max="9" width="5.140625" style="22" customWidth="1"/>
    <col min="10" max="10" width="16.140625" style="22" bestFit="1" customWidth="1"/>
    <col min="11" max="11" width="8.42578125" bestFit="1" customWidth="1"/>
    <col min="12" max="12" width="13.5703125" bestFit="1" customWidth="1"/>
    <col min="13" max="13" width="8.85546875" bestFit="1" customWidth="1"/>
    <col min="14" max="14" width="11" bestFit="1" customWidth="1"/>
    <col min="15" max="15" width="8.42578125" bestFit="1" customWidth="1"/>
    <col min="16" max="16" width="10.42578125" bestFit="1" customWidth="1"/>
    <col min="17" max="17" width="8.85546875" bestFit="1" customWidth="1"/>
    <col min="18" max="18" width="8.5703125" bestFit="1" customWidth="1"/>
    <col min="19" max="19" width="10.42578125" bestFit="1" customWidth="1"/>
    <col min="20" max="20" width="8.85546875" bestFit="1" customWidth="1"/>
  </cols>
  <sheetData>
    <row r="1" spans="1:22" x14ac:dyDescent="0.25">
      <c r="A1" s="17" t="s">
        <v>78</v>
      </c>
    </row>
    <row r="2" spans="1:22" ht="21" x14ac:dyDescent="0.35">
      <c r="B2" s="118" t="s">
        <v>59</v>
      </c>
      <c r="C2" s="111"/>
      <c r="D2" s="111"/>
      <c r="E2" s="111"/>
      <c r="F2" s="111"/>
      <c r="G2" s="111"/>
      <c r="H2" s="111"/>
      <c r="I2" s="119"/>
      <c r="J2" s="119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</row>
    <row r="3" spans="1:22" ht="63" x14ac:dyDescent="0.25">
      <c r="A3" s="2"/>
      <c r="B3" s="199" t="s">
        <v>89</v>
      </c>
      <c r="C3" s="199" t="s">
        <v>1</v>
      </c>
      <c r="D3" s="199" t="s">
        <v>2</v>
      </c>
      <c r="E3" s="199" t="s">
        <v>13</v>
      </c>
      <c r="F3" s="199" t="s">
        <v>14</v>
      </c>
      <c r="G3" s="199" t="s">
        <v>15</v>
      </c>
      <c r="H3" s="199" t="s">
        <v>16</v>
      </c>
      <c r="I3" s="214"/>
      <c r="J3" s="199" t="s">
        <v>23</v>
      </c>
      <c r="K3" s="212" t="s">
        <v>17</v>
      </c>
      <c r="L3" s="199" t="s">
        <v>18</v>
      </c>
      <c r="M3" s="199" t="s">
        <v>19</v>
      </c>
      <c r="N3" s="199" t="s">
        <v>89</v>
      </c>
      <c r="O3" s="199" t="s">
        <v>20</v>
      </c>
      <c r="P3" s="199" t="s">
        <v>21</v>
      </c>
      <c r="Q3" s="199" t="s">
        <v>22</v>
      </c>
      <c r="R3" s="199" t="s">
        <v>93</v>
      </c>
      <c r="S3" s="199" t="s">
        <v>94</v>
      </c>
      <c r="T3" s="199" t="s">
        <v>95</v>
      </c>
      <c r="U3" s="2"/>
      <c r="V3" s="2"/>
    </row>
    <row r="4" spans="1:22" ht="15.75" x14ac:dyDescent="0.25">
      <c r="A4" s="2"/>
      <c r="B4" s="215" t="s">
        <v>4</v>
      </c>
      <c r="C4" s="201">
        <f>303900*1000</f>
        <v>303900000</v>
      </c>
      <c r="D4" s="201" t="s">
        <v>3</v>
      </c>
      <c r="E4" s="202">
        <v>8137548171.5217485</v>
      </c>
      <c r="F4" s="202"/>
      <c r="G4" s="202"/>
      <c r="H4" s="202"/>
      <c r="I4" s="216"/>
      <c r="J4" s="205"/>
      <c r="K4" s="213"/>
      <c r="L4" s="203"/>
      <c r="M4" s="203"/>
      <c r="N4" s="215" t="s">
        <v>4</v>
      </c>
      <c r="O4" s="204">
        <v>100</v>
      </c>
      <c r="P4" s="204">
        <v>100</v>
      </c>
      <c r="Q4" s="204">
        <v>100</v>
      </c>
      <c r="R4" s="204"/>
      <c r="S4" s="204"/>
      <c r="T4" s="204"/>
      <c r="U4" s="2"/>
      <c r="V4" s="2"/>
    </row>
    <row r="5" spans="1:22" ht="15.75" x14ac:dyDescent="0.25">
      <c r="A5" s="2"/>
      <c r="B5" s="215" t="s">
        <v>5</v>
      </c>
      <c r="C5" s="201">
        <f>307098.881816246*1000</f>
        <v>307098881.81624603</v>
      </c>
      <c r="D5" s="201">
        <f>303900*1000</f>
        <v>303900000</v>
      </c>
      <c r="E5" s="202">
        <v>8565108181.5587378</v>
      </c>
      <c r="F5" s="202">
        <v>8223204818.032795</v>
      </c>
      <c r="G5" s="202">
        <v>8475890113.8988152</v>
      </c>
      <c r="H5" s="202">
        <f>E4</f>
        <v>8137548171.5217485</v>
      </c>
      <c r="I5" s="216"/>
      <c r="J5" s="205" t="s">
        <v>24</v>
      </c>
      <c r="K5" s="253">
        <f t="shared" ref="K5:K13" si="0">E5/H5-1</f>
        <v>5.2541625686872484E-2</v>
      </c>
      <c r="L5" s="246">
        <f t="shared" ref="L5:L13" si="1">F5/H5-1</f>
        <v>1.0526100086364121E-2</v>
      </c>
      <c r="M5" s="246">
        <f t="shared" ref="M5:M13" si="2">E5/F5-1</f>
        <v>4.157787275055802E-2</v>
      </c>
      <c r="N5" s="215" t="s">
        <v>5</v>
      </c>
      <c r="O5" s="204">
        <f t="shared" ref="O5:O8" si="3">O4+O4*K5</f>
        <v>105.25416256868725</v>
      </c>
      <c r="P5" s="204">
        <f t="shared" ref="P5:Q8" si="4">P4+P4*L5</f>
        <v>101.05261000863641</v>
      </c>
      <c r="Q5" s="204">
        <f t="shared" si="4"/>
        <v>104.1577872750558</v>
      </c>
      <c r="R5" s="204"/>
      <c r="S5" s="204"/>
      <c r="T5" s="204"/>
      <c r="U5" s="2"/>
      <c r="V5" s="2"/>
    </row>
    <row r="6" spans="1:22" ht="15.75" x14ac:dyDescent="0.25">
      <c r="A6" s="2"/>
      <c r="B6" s="215" t="s">
        <v>6</v>
      </c>
      <c r="C6" s="201">
        <f>295013.438253563*1000</f>
        <v>295013438.25356299</v>
      </c>
      <c r="D6" s="201">
        <f>307098.881816246*1000</f>
        <v>307098881.81624603</v>
      </c>
      <c r="E6" s="202">
        <v>8418298202.8467836</v>
      </c>
      <c r="F6" s="202">
        <v>8228040423.6942186</v>
      </c>
      <c r="G6" s="202">
        <v>8763160011.2668343</v>
      </c>
      <c r="H6" s="202">
        <f t="shared" ref="H6:H13" si="5">E5</f>
        <v>8565108181.5587378</v>
      </c>
      <c r="I6" s="216"/>
      <c r="J6" s="205" t="s">
        <v>25</v>
      </c>
      <c r="K6" s="253">
        <f t="shared" si="0"/>
        <v>-1.7140469869142527E-2</v>
      </c>
      <c r="L6" s="246">
        <f t="shared" si="1"/>
        <v>-3.9353590254732396E-2</v>
      </c>
      <c r="M6" s="246">
        <f t="shared" si="2"/>
        <v>2.3123097281423366E-2</v>
      </c>
      <c r="N6" s="215" t="s">
        <v>6</v>
      </c>
      <c r="O6" s="204">
        <f t="shared" si="3"/>
        <v>103.45005676657684</v>
      </c>
      <c r="P6" s="204">
        <f t="shared" si="4"/>
        <v>97.075827000185257</v>
      </c>
      <c r="Q6" s="204">
        <f t="shared" si="4"/>
        <v>106.56623792283472</v>
      </c>
      <c r="R6" s="204"/>
      <c r="S6" s="204"/>
      <c r="T6" s="204"/>
      <c r="U6" s="2"/>
      <c r="V6" s="2"/>
    </row>
    <row r="7" spans="1:22" ht="15.75" x14ac:dyDescent="0.25">
      <c r="A7" s="2"/>
      <c r="B7" s="215" t="s">
        <v>7</v>
      </c>
      <c r="C7" s="201">
        <f>307578.985701921*1000</f>
        <v>307578985.70192099</v>
      </c>
      <c r="D7" s="201">
        <f>295013.438253563*1000</f>
        <v>295013438.25356299</v>
      </c>
      <c r="E7" s="202">
        <v>10034132102.722284</v>
      </c>
      <c r="F7" s="202">
        <v>8776859921.6908588</v>
      </c>
      <c r="G7" s="202">
        <v>9624206948.8561516</v>
      </c>
      <c r="H7" s="202">
        <f t="shared" si="5"/>
        <v>8418298202.8467836</v>
      </c>
      <c r="I7" s="216"/>
      <c r="J7" s="205" t="s">
        <v>26</v>
      </c>
      <c r="K7" s="253">
        <f t="shared" si="0"/>
        <v>0.1919430579602277</v>
      </c>
      <c r="L7" s="246">
        <f t="shared" si="1"/>
        <v>4.2593135833893569E-2</v>
      </c>
      <c r="M7" s="246">
        <f t="shared" si="2"/>
        <v>0.14324851851904818</v>
      </c>
      <c r="N7" s="215" t="s">
        <v>7</v>
      </c>
      <c r="O7" s="204">
        <f t="shared" si="3"/>
        <v>123.30657700851273</v>
      </c>
      <c r="P7" s="204">
        <f t="shared" si="4"/>
        <v>101.2105908857917</v>
      </c>
      <c r="Q7" s="204">
        <f t="shared" si="4"/>
        <v>121.8316936294292</v>
      </c>
      <c r="R7" s="204"/>
      <c r="S7" s="204"/>
      <c r="T7" s="204"/>
      <c r="U7" s="2"/>
      <c r="V7" s="2"/>
    </row>
    <row r="8" spans="1:22" ht="15.75" x14ac:dyDescent="0.25">
      <c r="A8" s="2"/>
      <c r="B8" s="215" t="s">
        <v>8</v>
      </c>
      <c r="C8" s="201">
        <f>315946.667644692*1000</f>
        <v>315946667.644692</v>
      </c>
      <c r="D8" s="201">
        <f>307578.985701921*1000</f>
        <v>307578985.70192099</v>
      </c>
      <c r="E8" s="202">
        <v>10582278188.755331</v>
      </c>
      <c r="F8" s="202">
        <v>10307110524.234791</v>
      </c>
      <c r="G8" s="202">
        <v>10302012095.830406</v>
      </c>
      <c r="H8" s="202">
        <f t="shared" si="5"/>
        <v>10034132102.722284</v>
      </c>
      <c r="I8" s="216"/>
      <c r="J8" s="205" t="s">
        <v>27</v>
      </c>
      <c r="K8" s="253">
        <f t="shared" si="0"/>
        <v>5.4628151236352007E-2</v>
      </c>
      <c r="L8" s="246">
        <f t="shared" si="1"/>
        <v>2.7204985814213822E-2</v>
      </c>
      <c r="M8" s="246">
        <f t="shared" si="2"/>
        <v>2.6696877255128593E-2</v>
      </c>
      <c r="N8" s="215" t="s">
        <v>8</v>
      </c>
      <c r="O8" s="204">
        <f t="shared" si="3"/>
        <v>130.04258734577064</v>
      </c>
      <c r="P8" s="204">
        <f t="shared" si="4"/>
        <v>103.96402357508786</v>
      </c>
      <c r="Q8" s="204">
        <f t="shared" si="4"/>
        <v>125.08421940003851</v>
      </c>
      <c r="R8" s="204"/>
      <c r="S8" s="204"/>
      <c r="T8" s="204"/>
      <c r="U8" s="2"/>
      <c r="V8" s="2"/>
    </row>
    <row r="9" spans="1:22" ht="15.75" x14ac:dyDescent="0.25">
      <c r="A9" s="2"/>
      <c r="B9" s="215" t="s">
        <v>91</v>
      </c>
      <c r="C9" s="201">
        <f>316630.734878404*1000</f>
        <v>316630734.87840402</v>
      </c>
      <c r="D9" s="201">
        <f>315946.667644692*1000</f>
        <v>315946667.644692</v>
      </c>
      <c r="E9" s="202">
        <v>10605190251.164211</v>
      </c>
      <c r="F9" s="202">
        <v>10605190251.164211</v>
      </c>
      <c r="G9" s="202">
        <v>10582278188.755331</v>
      </c>
      <c r="H9" s="202">
        <f t="shared" si="5"/>
        <v>10582278188.755331</v>
      </c>
      <c r="I9" s="216"/>
      <c r="J9" s="205" t="s">
        <v>92</v>
      </c>
      <c r="K9" s="253">
        <f t="shared" ref="K9" si="6">E9/H9-1</f>
        <v>2.165135143888719E-3</v>
      </c>
      <c r="L9" s="246">
        <f t="shared" ref="L9" si="7">F9/H9-1</f>
        <v>2.165135143888719E-3</v>
      </c>
      <c r="M9" s="246">
        <f t="shared" ref="M9" si="8">E9/F9-1</f>
        <v>0</v>
      </c>
      <c r="N9" s="215" t="s">
        <v>91</v>
      </c>
      <c r="O9" s="204"/>
      <c r="P9" s="204"/>
      <c r="Q9" s="204"/>
      <c r="R9" s="204">
        <v>100</v>
      </c>
      <c r="S9" s="204">
        <v>100</v>
      </c>
      <c r="T9" s="204">
        <v>100</v>
      </c>
      <c r="U9" s="2"/>
      <c r="V9" s="2"/>
    </row>
    <row r="10" spans="1:22" ht="15.75" x14ac:dyDescent="0.25">
      <c r="A10" s="2"/>
      <c r="B10" s="215" t="s">
        <v>9</v>
      </c>
      <c r="C10" s="201">
        <f>318248.537044853*1000</f>
        <v>318248537.04485297</v>
      </c>
      <c r="D10" s="201">
        <f>316630.734878404*1000</f>
        <v>316630734.87840402</v>
      </c>
      <c r="E10" s="202">
        <v>10961948639.263006</v>
      </c>
      <c r="F10" s="202">
        <v>10659376714.681486</v>
      </c>
      <c r="G10" s="202">
        <v>10906224064.935732</v>
      </c>
      <c r="H10" s="202">
        <f t="shared" si="5"/>
        <v>10605190251.164211</v>
      </c>
      <c r="I10" s="216"/>
      <c r="J10" s="205" t="s">
        <v>28</v>
      </c>
      <c r="K10" s="253">
        <f t="shared" si="0"/>
        <v>3.3639980014467996E-2</v>
      </c>
      <c r="L10" s="246">
        <f t="shared" si="1"/>
        <v>5.1094287074506806E-3</v>
      </c>
      <c r="M10" s="246">
        <f t="shared" si="2"/>
        <v>2.8385517528879411E-2</v>
      </c>
      <c r="N10" s="215" t="s">
        <v>9</v>
      </c>
      <c r="O10" s="204"/>
      <c r="P10" s="204"/>
      <c r="Q10" s="204"/>
      <c r="R10" s="204">
        <f>R9+R9*K10</f>
        <v>103.3639980014468</v>
      </c>
      <c r="S10" s="204">
        <f t="shared" ref="S10:T10" si="9">S9+S9*L10</f>
        <v>100.51094287074507</v>
      </c>
      <c r="T10" s="204">
        <f t="shared" si="9"/>
        <v>102.83855175288794</v>
      </c>
      <c r="U10" s="2"/>
      <c r="V10" s="2"/>
    </row>
    <row r="11" spans="1:22" ht="15.75" x14ac:dyDescent="0.25">
      <c r="A11" s="2"/>
      <c r="B11" s="215" t="s">
        <v>10</v>
      </c>
      <c r="C11" s="201">
        <f>318518.666009287*1000</f>
        <v>318518666.009287</v>
      </c>
      <c r="D11" s="201">
        <f>318248.537044853*1000</f>
        <v>318248537.04485297</v>
      </c>
      <c r="E11" s="202">
        <v>10609812521.691235</v>
      </c>
      <c r="F11" s="202">
        <v>10971253127.70339</v>
      </c>
      <c r="G11" s="202">
        <v>10600814563.40756</v>
      </c>
      <c r="H11" s="202">
        <f t="shared" si="5"/>
        <v>10961948639.263006</v>
      </c>
      <c r="I11" s="216"/>
      <c r="J11" s="205" t="s">
        <v>29</v>
      </c>
      <c r="K11" s="253">
        <f t="shared" si="0"/>
        <v>-3.2123496392831741E-2</v>
      </c>
      <c r="L11" s="246">
        <f t="shared" si="1"/>
        <v>8.4879876257204501E-4</v>
      </c>
      <c r="M11" s="246">
        <f t="shared" si="2"/>
        <v>-3.2944332047128322E-2</v>
      </c>
      <c r="N11" s="215" t="s">
        <v>10</v>
      </c>
      <c r="O11" s="204"/>
      <c r="P11" s="204"/>
      <c r="Q11" s="204"/>
      <c r="R11" s="204">
        <f t="shared" ref="R11:R13" si="10">R10+R10*K11</f>
        <v>100.04358498449866</v>
      </c>
      <c r="S11" s="204">
        <f t="shared" ref="S11:S13" si="11">S10+S10*L11</f>
        <v>100.59625643467871</v>
      </c>
      <c r="T11" s="204">
        <f t="shared" ref="T11:T13" si="12">T10+T10*M11</f>
        <v>99.45060435669501</v>
      </c>
      <c r="U11" s="2"/>
      <c r="V11" s="2"/>
    </row>
    <row r="12" spans="1:22" ht="15.75" x14ac:dyDescent="0.25">
      <c r="A12" s="2"/>
      <c r="B12" s="215" t="s">
        <v>11</v>
      </c>
      <c r="C12" s="201">
        <f>311102.626660438*1000</f>
        <v>311102626.660438</v>
      </c>
      <c r="D12" s="201">
        <f>318518.666009287*1000</f>
        <v>318518666.009287</v>
      </c>
      <c r="E12" s="202">
        <v>8456755837.340786</v>
      </c>
      <c r="F12" s="202">
        <v>10362785281.088392</v>
      </c>
      <c r="G12" s="202">
        <v>8658347301.6320229</v>
      </c>
      <c r="H12" s="202">
        <f t="shared" si="5"/>
        <v>10609812521.691235</v>
      </c>
      <c r="I12" s="216"/>
      <c r="J12" s="205" t="s">
        <v>30</v>
      </c>
      <c r="K12" s="253">
        <f t="shared" si="0"/>
        <v>-0.20293070023137838</v>
      </c>
      <c r="L12" s="246">
        <f t="shared" si="1"/>
        <v>-2.3282903453553772E-2</v>
      </c>
      <c r="M12" s="246">
        <f t="shared" si="2"/>
        <v>-0.18393022648322388</v>
      </c>
      <c r="N12" s="215" t="s">
        <v>11</v>
      </c>
      <c r="O12" s="204"/>
      <c r="P12" s="204"/>
      <c r="Q12" s="204"/>
      <c r="R12" s="204">
        <f t="shared" si="10"/>
        <v>79.741670229936943</v>
      </c>
      <c r="S12" s="204">
        <f t="shared" si="11"/>
        <v>98.254083508321145</v>
      </c>
      <c r="T12" s="204">
        <f t="shared" si="12"/>
        <v>81.158632173474601</v>
      </c>
      <c r="U12" s="2"/>
      <c r="V12" s="2"/>
    </row>
    <row r="13" spans="1:22" ht="15.75" x14ac:dyDescent="0.25">
      <c r="A13" s="2"/>
      <c r="B13" s="215" t="s">
        <v>12</v>
      </c>
      <c r="C13" s="201">
        <f>313792.413309495*1000</f>
        <v>313792413.30949503</v>
      </c>
      <c r="D13" s="201">
        <f>311102.626660438*1000</f>
        <v>311102626.660438</v>
      </c>
      <c r="E13" s="202">
        <v>8795588810.0819244</v>
      </c>
      <c r="F13" s="202">
        <v>8529872767.2419987</v>
      </c>
      <c r="G13" s="202">
        <v>8720194197.7570572</v>
      </c>
      <c r="H13" s="202">
        <f t="shared" si="5"/>
        <v>8456755837.340786</v>
      </c>
      <c r="I13" s="216"/>
      <c r="J13" s="205" t="s">
        <v>31</v>
      </c>
      <c r="K13" s="253">
        <f t="shared" si="0"/>
        <v>4.0066543158905343E-2</v>
      </c>
      <c r="L13" s="246">
        <f t="shared" si="1"/>
        <v>8.6459785889010377E-3</v>
      </c>
      <c r="M13" s="246">
        <f t="shared" si="2"/>
        <v>3.115123168781353E-2</v>
      </c>
      <c r="N13" s="215" t="s">
        <v>12</v>
      </c>
      <c r="O13" s="204"/>
      <c r="P13" s="204"/>
      <c r="Q13" s="204"/>
      <c r="R13" s="204">
        <f t="shared" si="10"/>
        <v>82.936643301767916</v>
      </c>
      <c r="S13" s="204">
        <f t="shared" si="11"/>
        <v>99.103586210606181</v>
      </c>
      <c r="T13" s="204">
        <f t="shared" si="12"/>
        <v>83.686823527776539</v>
      </c>
      <c r="U13" s="2"/>
      <c r="V13" s="2"/>
    </row>
    <row r="14" spans="1:22" x14ac:dyDescent="0.25">
      <c r="A14" s="22"/>
      <c r="B14" s="24"/>
      <c r="C14" s="20"/>
      <c r="D14" s="20"/>
      <c r="E14" s="21"/>
      <c r="F14" s="21"/>
      <c r="G14" s="21"/>
      <c r="H14" s="21"/>
      <c r="I14" s="21"/>
      <c r="J14" s="21"/>
      <c r="K14" s="22"/>
      <c r="L14" s="18"/>
      <c r="M14" s="18"/>
      <c r="N14" s="18"/>
      <c r="O14" s="18"/>
    </row>
    <row r="15" spans="1:22" x14ac:dyDescent="0.25">
      <c r="A15" s="22"/>
      <c r="B15" s="24" t="s">
        <v>90</v>
      </c>
      <c r="C15" s="20"/>
      <c r="D15" s="20"/>
      <c r="E15" s="21"/>
      <c r="F15" s="21"/>
      <c r="G15" s="21"/>
      <c r="H15" s="21"/>
      <c r="I15" s="21"/>
      <c r="J15" s="21"/>
      <c r="K15" s="22"/>
      <c r="L15" s="18"/>
      <c r="M15" s="18"/>
      <c r="N15" s="18"/>
      <c r="O15" s="18"/>
    </row>
    <row r="16" spans="1:22" ht="63" x14ac:dyDescent="0.25">
      <c r="A16" s="22"/>
      <c r="B16" s="25"/>
      <c r="C16" s="22"/>
      <c r="D16" s="22"/>
      <c r="E16" s="22"/>
      <c r="F16" s="22"/>
      <c r="G16" s="22"/>
      <c r="H16" s="22"/>
      <c r="J16" s="199" t="s">
        <v>23</v>
      </c>
      <c r="K16" s="212" t="s">
        <v>17</v>
      </c>
      <c r="L16" s="199" t="s">
        <v>18</v>
      </c>
      <c r="M16" s="199" t="s">
        <v>19</v>
      </c>
      <c r="N16" s="18"/>
      <c r="O16" s="18"/>
    </row>
    <row r="17" spans="1:15" ht="15.75" x14ac:dyDescent="0.25">
      <c r="A17" s="18"/>
      <c r="B17" s="26"/>
      <c r="C17" s="18"/>
      <c r="D17" s="18"/>
      <c r="E17" s="18"/>
      <c r="F17" s="18"/>
      <c r="G17" s="18"/>
      <c r="H17" s="18"/>
      <c r="J17" s="205" t="s">
        <v>24</v>
      </c>
      <c r="K17" s="213">
        <v>5.2541625686872484E-2</v>
      </c>
      <c r="L17" s="203">
        <v>1.0526100086364121E-2</v>
      </c>
      <c r="M17" s="203">
        <v>4.157787275055802E-2</v>
      </c>
      <c r="N17" s="18"/>
      <c r="O17" s="18"/>
    </row>
    <row r="18" spans="1:15" ht="15.75" x14ac:dyDescent="0.25">
      <c r="A18" s="18"/>
      <c r="B18" s="26"/>
      <c r="C18" s="18"/>
      <c r="D18" s="18"/>
      <c r="E18" s="18"/>
      <c r="F18" s="18"/>
      <c r="G18" s="18"/>
      <c r="H18" s="18"/>
      <c r="J18" s="205" t="s">
        <v>25</v>
      </c>
      <c r="K18" s="213">
        <v>-1.7140469869142527E-2</v>
      </c>
      <c r="L18" s="203">
        <v>-3.9353590254732396E-2</v>
      </c>
      <c r="M18" s="203">
        <v>2.3123097281423366E-2</v>
      </c>
      <c r="N18" s="18"/>
      <c r="O18" s="18"/>
    </row>
    <row r="19" spans="1:15" ht="15.75" x14ac:dyDescent="0.25">
      <c r="A19" s="18"/>
      <c r="B19" s="26"/>
      <c r="C19" s="18"/>
      <c r="D19" s="18"/>
      <c r="E19" s="18"/>
      <c r="F19" s="18"/>
      <c r="G19" s="18"/>
      <c r="H19" s="18"/>
      <c r="J19" s="205" t="s">
        <v>26</v>
      </c>
      <c r="K19" s="213">
        <v>0.1919430579602277</v>
      </c>
      <c r="L19" s="203">
        <v>4.2593135833893569E-2</v>
      </c>
      <c r="M19" s="203">
        <v>0.14324851851904818</v>
      </c>
      <c r="N19" s="18"/>
      <c r="O19" s="18"/>
    </row>
    <row r="20" spans="1:15" ht="15.75" x14ac:dyDescent="0.25">
      <c r="J20" s="205" t="s">
        <v>27</v>
      </c>
      <c r="K20" s="213">
        <v>5.4628151236352007E-2</v>
      </c>
      <c r="L20" s="203">
        <v>2.7204985814213822E-2</v>
      </c>
      <c r="M20" s="203">
        <v>2.6696877255128593E-2</v>
      </c>
    </row>
    <row r="21" spans="1:15" ht="15.75" x14ac:dyDescent="0.25">
      <c r="J21" s="205" t="s">
        <v>28</v>
      </c>
      <c r="K21" s="213">
        <v>3.3639980014467996E-2</v>
      </c>
      <c r="L21" s="203">
        <v>5.1094287074506806E-3</v>
      </c>
      <c r="M21" s="203">
        <v>2.8385517528879411E-2</v>
      </c>
    </row>
    <row r="22" spans="1:15" ht="15.75" x14ac:dyDescent="0.25">
      <c r="J22" s="205" t="s">
        <v>29</v>
      </c>
      <c r="K22" s="213">
        <v>-3.2123496392831741E-2</v>
      </c>
      <c r="L22" s="203">
        <v>8.4879876257204501E-4</v>
      </c>
      <c r="M22" s="203">
        <v>-3.2944332047128322E-2</v>
      </c>
    </row>
    <row r="23" spans="1:15" ht="15.75" x14ac:dyDescent="0.25">
      <c r="J23" s="205" t="s">
        <v>30</v>
      </c>
      <c r="K23" s="213">
        <v>-0.20293070023137838</v>
      </c>
      <c r="L23" s="203">
        <v>-2.3282903453553772E-2</v>
      </c>
      <c r="M23" s="203">
        <v>-0.18393022648322388</v>
      </c>
    </row>
    <row r="24" spans="1:15" ht="15.75" x14ac:dyDescent="0.25">
      <c r="J24" s="205" t="s">
        <v>31</v>
      </c>
      <c r="K24" s="213">
        <v>4.0066543158905343E-2</v>
      </c>
      <c r="L24" s="203">
        <v>8.6459785889010377E-3</v>
      </c>
      <c r="M24" s="203">
        <v>3.115123168781353E-2</v>
      </c>
    </row>
    <row r="25" spans="1:15" ht="15.75" x14ac:dyDescent="0.25">
      <c r="J25" s="199" t="s">
        <v>128</v>
      </c>
      <c r="K25" s="206">
        <f>AVERAGE(K16:K24)</f>
        <v>1.5078086445434111E-2</v>
      </c>
      <c r="L25" s="206">
        <f>AVERAGE(L16:L24)</f>
        <v>4.0364917606386386E-3</v>
      </c>
      <c r="M25" s="206">
        <f>AVERAGE(M16:M24)</f>
        <v>9.6635695615623629E-3</v>
      </c>
    </row>
  </sheetData>
  <hyperlinks>
    <hyperlink ref="A1" location="Index!A1" display="Back to Index"/>
  </hyperlinks>
  <pageMargins left="0.7" right="0.7" top="0.75" bottom="0.75" header="0.3" footer="0.3"/>
  <pageSetup paperSize="9" scale="33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opLeftCell="B1" zoomScaleNormal="100" workbookViewId="0">
      <selection activeCell="N13" sqref="N13"/>
    </sheetView>
  </sheetViews>
  <sheetFormatPr defaultRowHeight="15" x14ac:dyDescent="0.25"/>
  <cols>
    <col min="1" max="1" width="12.7109375" bestFit="1" customWidth="1"/>
    <col min="2" max="2" width="11.28515625" customWidth="1"/>
    <col min="3" max="8" width="15.42578125" bestFit="1" customWidth="1"/>
    <col min="9" max="9" width="8.42578125" bestFit="1" customWidth="1"/>
    <col min="10" max="10" width="13.5703125" bestFit="1" customWidth="1"/>
    <col min="11" max="11" width="8.85546875" bestFit="1" customWidth="1"/>
    <col min="12" max="12" width="8.42578125" bestFit="1" customWidth="1"/>
    <col min="13" max="13" width="14.42578125" bestFit="1" customWidth="1"/>
    <col min="14" max="14" width="11.85546875" bestFit="1" customWidth="1"/>
    <col min="15" max="15" width="13.85546875" bestFit="1" customWidth="1"/>
  </cols>
  <sheetData>
    <row r="1" spans="1:16" x14ac:dyDescent="0.25">
      <c r="A1" s="17" t="s">
        <v>78</v>
      </c>
    </row>
    <row r="2" spans="1:16" ht="21" x14ac:dyDescent="0.35">
      <c r="B2" s="111" t="s">
        <v>56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6" ht="63" x14ac:dyDescent="0.35">
      <c r="B3" s="199" t="s">
        <v>0</v>
      </c>
      <c r="C3" s="199" t="s">
        <v>1</v>
      </c>
      <c r="D3" s="199" t="s">
        <v>2</v>
      </c>
      <c r="E3" s="199" t="s">
        <v>13</v>
      </c>
      <c r="F3" s="199" t="s">
        <v>14</v>
      </c>
      <c r="G3" s="199" t="s">
        <v>15</v>
      </c>
      <c r="H3" s="199" t="s">
        <v>16</v>
      </c>
      <c r="I3" s="199" t="s">
        <v>17</v>
      </c>
      <c r="J3" s="199" t="s">
        <v>18</v>
      </c>
      <c r="K3" s="199" t="s">
        <v>19</v>
      </c>
      <c r="L3" s="199" t="s">
        <v>20</v>
      </c>
      <c r="M3" s="199" t="s">
        <v>21</v>
      </c>
      <c r="N3" s="199" t="s">
        <v>22</v>
      </c>
      <c r="O3" s="199" t="s">
        <v>23</v>
      </c>
      <c r="P3" s="111"/>
    </row>
    <row r="4" spans="1:16" ht="21" x14ac:dyDescent="0.35">
      <c r="B4" s="200" t="s">
        <v>4</v>
      </c>
      <c r="C4" s="201">
        <v>77363704790</v>
      </c>
      <c r="D4" s="201"/>
      <c r="E4" s="202">
        <v>8376264432.3299999</v>
      </c>
      <c r="F4" s="202"/>
      <c r="G4" s="202"/>
      <c r="H4" s="202"/>
      <c r="I4" s="203"/>
      <c r="J4" s="203"/>
      <c r="K4" s="203"/>
      <c r="L4" s="204">
        <v>100</v>
      </c>
      <c r="M4" s="204">
        <v>100</v>
      </c>
      <c r="N4" s="204">
        <v>100</v>
      </c>
      <c r="O4" s="205"/>
      <c r="P4" s="111"/>
    </row>
    <row r="5" spans="1:16" ht="21" x14ac:dyDescent="0.35">
      <c r="B5" s="200" t="s">
        <v>5</v>
      </c>
      <c r="C5" s="201">
        <v>81139818758</v>
      </c>
      <c r="D5" s="201">
        <v>77363704790</v>
      </c>
      <c r="E5" s="202">
        <v>8621421129.9699993</v>
      </c>
      <c r="F5" s="202">
        <v>8956606228.9300003</v>
      </c>
      <c r="G5" s="202">
        <v>8079541386.9799995</v>
      </c>
      <c r="H5" s="202">
        <v>8376264432.3299999</v>
      </c>
      <c r="I5" s="203">
        <f t="shared" ref="I5:I12" si="0">E5/H5-1</f>
        <v>2.9268022711146147E-2</v>
      </c>
      <c r="J5" s="203">
        <f t="shared" ref="J5:J12" si="1">F5/H5-1</f>
        <v>6.9284082575049366E-2</v>
      </c>
      <c r="K5" s="203">
        <f t="shared" ref="K5:K12" si="2">E5/F5-1</f>
        <v>-3.7423225984564046E-2</v>
      </c>
      <c r="L5" s="204">
        <f t="shared" ref="L5:L12" si="3">L4+L4*I5</f>
        <v>102.92680227111461</v>
      </c>
      <c r="M5" s="204">
        <f t="shared" ref="M5:N12" si="4">M4+M4*J5</f>
        <v>106.92840825750494</v>
      </c>
      <c r="N5" s="204">
        <f t="shared" si="4"/>
        <v>96.257677401543589</v>
      </c>
      <c r="O5" s="205" t="s">
        <v>24</v>
      </c>
      <c r="P5" s="111"/>
    </row>
    <row r="6" spans="1:16" ht="21" x14ac:dyDescent="0.35">
      <c r="B6" s="200" t="s">
        <v>6</v>
      </c>
      <c r="C6" s="201">
        <v>83740259688</v>
      </c>
      <c r="D6" s="201">
        <v>81139818758</v>
      </c>
      <c r="E6" s="202">
        <v>8880735344.1299992</v>
      </c>
      <c r="F6" s="202">
        <v>9031877372.7099991</v>
      </c>
      <c r="G6" s="202">
        <v>8510671525.7799997</v>
      </c>
      <c r="H6" s="202">
        <v>8621421129.9699993</v>
      </c>
      <c r="I6" s="203">
        <f t="shared" si="0"/>
        <v>3.0077896700645423E-2</v>
      </c>
      <c r="J6" s="203">
        <f t="shared" si="1"/>
        <v>4.7608884492738923E-2</v>
      </c>
      <c r="K6" s="203">
        <f t="shared" si="2"/>
        <v>-1.67342870527315E-2</v>
      </c>
      <c r="L6" s="204">
        <f t="shared" si="3"/>
        <v>106.02262399755296</v>
      </c>
      <c r="M6" s="204">
        <f t="shared" si="4"/>
        <v>112.01915049522893</v>
      </c>
      <c r="N6" s="204">
        <f t="shared" si="4"/>
        <v>94.646873796876932</v>
      </c>
      <c r="O6" s="205" t="s">
        <v>25</v>
      </c>
      <c r="P6" s="111"/>
    </row>
    <row r="7" spans="1:16" ht="21" x14ac:dyDescent="0.35">
      <c r="B7" s="200" t="s">
        <v>7</v>
      </c>
      <c r="C7" s="201">
        <v>84155589191</v>
      </c>
      <c r="D7" s="201">
        <v>83740259688</v>
      </c>
      <c r="E7" s="202">
        <v>8777964802</v>
      </c>
      <c r="F7" s="202">
        <v>9178203767.9099998</v>
      </c>
      <c r="G7" s="202">
        <v>8524302005.5500002</v>
      </c>
      <c r="H7" s="202">
        <v>8880735344.1299992</v>
      </c>
      <c r="I7" s="203">
        <f t="shared" si="0"/>
        <v>-1.1572300957930048E-2</v>
      </c>
      <c r="J7" s="203">
        <f t="shared" si="1"/>
        <v>3.3495922606974426E-2</v>
      </c>
      <c r="K7" s="203">
        <f t="shared" si="2"/>
        <v>-4.3607548495421922E-2</v>
      </c>
      <c r="L7" s="204">
        <f t="shared" si="3"/>
        <v>104.79569828430381</v>
      </c>
      <c r="M7" s="204">
        <f t="shared" si="4"/>
        <v>115.77133529071614</v>
      </c>
      <c r="N7" s="204">
        <f t="shared" si="4"/>
        <v>90.519555657839547</v>
      </c>
      <c r="O7" s="205" t="s">
        <v>26</v>
      </c>
      <c r="P7" s="111"/>
    </row>
    <row r="8" spans="1:16" ht="21" x14ac:dyDescent="0.35">
      <c r="B8" s="200" t="s">
        <v>8</v>
      </c>
      <c r="C8" s="201">
        <v>85248941535</v>
      </c>
      <c r="D8" s="201">
        <v>84155589191</v>
      </c>
      <c r="E8" s="202">
        <v>8438976295.46</v>
      </c>
      <c r="F8" s="202">
        <v>9090235240.5200005</v>
      </c>
      <c r="G8" s="202">
        <v>8214774747.3800001</v>
      </c>
      <c r="H8" s="202">
        <v>8777964802</v>
      </c>
      <c r="I8" s="203">
        <f t="shared" si="0"/>
        <v>-3.8618120963843872E-2</v>
      </c>
      <c r="J8" s="203">
        <f t="shared" si="1"/>
        <v>3.5574355282086856E-2</v>
      </c>
      <c r="K8" s="203">
        <f t="shared" si="2"/>
        <v>-7.1643794448464249E-2</v>
      </c>
      <c r="L8" s="204">
        <f t="shared" si="3"/>
        <v>100.74868533147009</v>
      </c>
      <c r="M8" s="204">
        <f t="shared" si="4"/>
        <v>119.88982590382967</v>
      </c>
      <c r="N8" s="204">
        <f t="shared" si="4"/>
        <v>84.034391218722973</v>
      </c>
      <c r="O8" s="205" t="s">
        <v>27</v>
      </c>
      <c r="P8" s="111"/>
    </row>
    <row r="9" spans="1:16" ht="21" x14ac:dyDescent="0.35">
      <c r="B9" s="200" t="s">
        <v>9</v>
      </c>
      <c r="C9" s="201">
        <v>88367797837</v>
      </c>
      <c r="D9" s="201">
        <v>85248941535</v>
      </c>
      <c r="E9" s="202">
        <v>8703169717.5799999</v>
      </c>
      <c r="F9" s="202">
        <v>8871564532.4300003</v>
      </c>
      <c r="G9" s="202">
        <v>8384267210.0699997</v>
      </c>
      <c r="H9" s="202">
        <v>8438976295.46</v>
      </c>
      <c r="I9" s="203">
        <f t="shared" si="0"/>
        <v>3.1306335374129413E-2</v>
      </c>
      <c r="J9" s="203">
        <f t="shared" si="1"/>
        <v>5.1260747965689246E-2</v>
      </c>
      <c r="K9" s="203">
        <f t="shared" si="2"/>
        <v>-1.8981411253272573E-2</v>
      </c>
      <c r="L9" s="204">
        <f t="shared" si="3"/>
        <v>103.90275746295973</v>
      </c>
      <c r="M9" s="204">
        <f t="shared" si="4"/>
        <v>126.03546805313624</v>
      </c>
      <c r="N9" s="204">
        <f t="shared" si="4"/>
        <v>82.439299879581995</v>
      </c>
      <c r="O9" s="205" t="s">
        <v>28</v>
      </c>
      <c r="P9" s="111"/>
    </row>
    <row r="10" spans="1:16" ht="21" x14ac:dyDescent="0.35">
      <c r="B10" s="200" t="s">
        <v>10</v>
      </c>
      <c r="C10" s="201">
        <v>90023427433</v>
      </c>
      <c r="D10" s="201">
        <v>88367797837</v>
      </c>
      <c r="E10" s="202">
        <v>8942734215.7600002</v>
      </c>
      <c r="F10" s="202">
        <v>9061108050.0599995</v>
      </c>
      <c r="G10" s="202">
        <v>8652785771.0799999</v>
      </c>
      <c r="H10" s="202">
        <v>8703169717.5799999</v>
      </c>
      <c r="I10" s="203">
        <f t="shared" si="0"/>
        <v>2.752612047724301E-2</v>
      </c>
      <c r="J10" s="203">
        <f t="shared" si="1"/>
        <v>4.1127352917981197E-2</v>
      </c>
      <c r="K10" s="203">
        <f t="shared" si="2"/>
        <v>-1.306394688663004E-2</v>
      </c>
      <c r="L10" s="204">
        <f t="shared" si="3"/>
        <v>106.76279728280292</v>
      </c>
      <c r="M10" s="204">
        <f t="shared" si="4"/>
        <v>131.21897322794052</v>
      </c>
      <c r="N10" s="204">
        <f t="shared" si="4"/>
        <v>81.362317244584176</v>
      </c>
      <c r="O10" s="205" t="s">
        <v>29</v>
      </c>
      <c r="P10" s="111"/>
    </row>
    <row r="11" spans="1:16" ht="21" x14ac:dyDescent="0.35">
      <c r="B11" s="200" t="s">
        <v>11</v>
      </c>
      <c r="C11" s="201">
        <v>91268963611</v>
      </c>
      <c r="D11" s="201">
        <v>90023427433</v>
      </c>
      <c r="E11" s="202">
        <v>9288424659.8199997</v>
      </c>
      <c r="F11" s="202">
        <v>9294891452.0900002</v>
      </c>
      <c r="G11" s="202">
        <v>8987025364.8799992</v>
      </c>
      <c r="H11" s="202">
        <v>8942734215.7600002</v>
      </c>
      <c r="I11" s="203">
        <f t="shared" si="0"/>
        <v>3.8656012324595368E-2</v>
      </c>
      <c r="J11" s="203">
        <f t="shared" si="1"/>
        <v>3.9379146000938281E-2</v>
      </c>
      <c r="K11" s="203">
        <f t="shared" si="2"/>
        <v>-6.9573617974272306E-4</v>
      </c>
      <c r="L11" s="204">
        <f t="shared" si="3"/>
        <v>110.88982129037522</v>
      </c>
      <c r="M11" s="204">
        <f t="shared" si="4"/>
        <v>136.38626433277682</v>
      </c>
      <c r="N11" s="204">
        <f t="shared" si="4"/>
        <v>81.305710536809414</v>
      </c>
      <c r="O11" s="205" t="s">
        <v>30</v>
      </c>
      <c r="P11" s="111"/>
    </row>
    <row r="12" spans="1:16" ht="21" x14ac:dyDescent="0.35">
      <c r="B12" s="200" t="s">
        <v>12</v>
      </c>
      <c r="C12" s="201">
        <v>92167433244</v>
      </c>
      <c r="D12" s="201">
        <v>91268963611</v>
      </c>
      <c r="E12" s="202">
        <v>9193912892.7299995</v>
      </c>
      <c r="F12" s="202">
        <v>9886311900.1900005</v>
      </c>
      <c r="G12" s="202">
        <v>8867661265.7800007</v>
      </c>
      <c r="H12" s="202">
        <v>9288424659.8199997</v>
      </c>
      <c r="I12" s="203">
        <f t="shared" si="0"/>
        <v>-1.0175220293150544E-2</v>
      </c>
      <c r="J12" s="203">
        <f t="shared" si="1"/>
        <v>6.4369068196930002E-2</v>
      </c>
      <c r="K12" s="203">
        <f t="shared" si="2"/>
        <v>-7.0036128179072898E-2</v>
      </c>
      <c r="L12" s="204">
        <f t="shared" si="3"/>
        <v>109.76149293047756</v>
      </c>
      <c r="M12" s="204">
        <f t="shared" si="4"/>
        <v>145.16532108273785</v>
      </c>
      <c r="N12" s="204">
        <f t="shared" si="4"/>
        <v>75.611373371962827</v>
      </c>
      <c r="O12" s="205" t="s">
        <v>31</v>
      </c>
      <c r="P12" s="111"/>
    </row>
    <row r="13" spans="1:16" ht="21" x14ac:dyDescent="0.35">
      <c r="B13" s="77"/>
      <c r="C13" s="77"/>
      <c r="D13" s="77"/>
      <c r="E13" s="77"/>
      <c r="F13" s="77"/>
      <c r="G13" s="77"/>
      <c r="H13" s="199" t="s">
        <v>128</v>
      </c>
      <c r="I13" s="206">
        <f>AVERAGE(I4:I12)</f>
        <v>1.2058593171604362E-2</v>
      </c>
      <c r="J13" s="206">
        <f>AVERAGE(J4:J12)</f>
        <v>4.7762445004798537E-2</v>
      </c>
      <c r="K13" s="206">
        <f>AVERAGE(K4:K12)</f>
        <v>-3.4023259809987494E-2</v>
      </c>
      <c r="L13" s="77"/>
      <c r="M13" s="77"/>
      <c r="N13" s="77"/>
      <c r="O13" s="77"/>
      <c r="P13" s="111"/>
    </row>
    <row r="14" spans="1:16" ht="15.75" x14ac:dyDescent="0.25"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32" ht="12.75" customHeight="1" x14ac:dyDescent="0.25"/>
  </sheetData>
  <hyperlinks>
    <hyperlink ref="A1" location="Index!A1" display="Back to Index"/>
  </hyperlinks>
  <pageMargins left="0.7" right="0.7" top="0.75" bottom="0.75" header="0.3" footer="0.3"/>
  <pageSetup paperSize="9" scale="44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topLeftCell="A4" zoomScaleNormal="100" workbookViewId="0">
      <selection activeCell="E35" sqref="E35"/>
    </sheetView>
  </sheetViews>
  <sheetFormatPr defaultRowHeight="15" x14ac:dyDescent="0.25"/>
  <cols>
    <col min="1" max="1" width="12.7109375" bestFit="1" customWidth="1"/>
    <col min="2" max="2" width="11" customWidth="1"/>
    <col min="3" max="4" width="11.28515625" bestFit="1" customWidth="1"/>
    <col min="5" max="8" width="15.42578125" bestFit="1" customWidth="1"/>
    <col min="9" max="9" width="8.42578125" bestFit="1" customWidth="1"/>
    <col min="10" max="10" width="13.5703125" bestFit="1" customWidth="1"/>
    <col min="11" max="11" width="8.85546875" bestFit="1" customWidth="1"/>
    <col min="12" max="12" width="8.42578125" bestFit="1" customWidth="1"/>
    <col min="13" max="13" width="14.42578125" bestFit="1" customWidth="1"/>
    <col min="14" max="14" width="8.85546875" bestFit="1" customWidth="1"/>
    <col min="15" max="15" width="13.85546875" bestFit="1" customWidth="1"/>
  </cols>
  <sheetData>
    <row r="1" spans="1:16" x14ac:dyDescent="0.25">
      <c r="A1" s="17" t="s">
        <v>78</v>
      </c>
    </row>
    <row r="2" spans="1:16" ht="21" x14ac:dyDescent="0.35">
      <c r="B2" s="111" t="s">
        <v>61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6" ht="63" x14ac:dyDescent="0.35">
      <c r="B3" s="199" t="s">
        <v>0</v>
      </c>
      <c r="C3" s="199" t="s">
        <v>1</v>
      </c>
      <c r="D3" s="199" t="s">
        <v>2</v>
      </c>
      <c r="E3" s="199" t="s">
        <v>13</v>
      </c>
      <c r="F3" s="199" t="s">
        <v>14</v>
      </c>
      <c r="G3" s="199" t="s">
        <v>15</v>
      </c>
      <c r="H3" s="199" t="s">
        <v>16</v>
      </c>
      <c r="I3" s="199" t="s">
        <v>17</v>
      </c>
      <c r="J3" s="199" t="s">
        <v>18</v>
      </c>
      <c r="K3" s="199" t="s">
        <v>19</v>
      </c>
      <c r="L3" s="199" t="s">
        <v>20</v>
      </c>
      <c r="M3" s="199" t="s">
        <v>21</v>
      </c>
      <c r="N3" s="199" t="s">
        <v>22</v>
      </c>
      <c r="O3" s="199" t="s">
        <v>23</v>
      </c>
      <c r="P3" s="111"/>
    </row>
    <row r="4" spans="1:16" ht="21" x14ac:dyDescent="0.35">
      <c r="B4" s="200" t="s">
        <v>4</v>
      </c>
      <c r="C4" s="201">
        <v>88513663</v>
      </c>
      <c r="D4" s="201"/>
      <c r="E4" s="202">
        <v>3946283782</v>
      </c>
      <c r="F4" s="202"/>
      <c r="G4" s="202"/>
      <c r="H4" s="202"/>
      <c r="I4" s="203"/>
      <c r="J4" s="203"/>
      <c r="K4" s="203"/>
      <c r="L4" s="204">
        <v>100</v>
      </c>
      <c r="M4" s="204">
        <v>100</v>
      </c>
      <c r="N4" s="204">
        <v>100</v>
      </c>
      <c r="O4" s="205"/>
      <c r="P4" s="111"/>
    </row>
    <row r="5" spans="1:16" ht="21" x14ac:dyDescent="0.35">
      <c r="B5" s="200" t="s">
        <v>5</v>
      </c>
      <c r="C5" s="201">
        <v>92503040</v>
      </c>
      <c r="D5" s="201">
        <v>88513663</v>
      </c>
      <c r="E5" s="202">
        <v>4216295700</v>
      </c>
      <c r="F5" s="202">
        <v>4204131387</v>
      </c>
      <c r="G5" s="202">
        <v>4029593169</v>
      </c>
      <c r="H5" s="202">
        <v>3946283782</v>
      </c>
      <c r="I5" s="203">
        <f t="shared" ref="I5:I12" si="0">E5/H5-1</f>
        <v>6.8421819847724219E-2</v>
      </c>
      <c r="J5" s="203">
        <f t="shared" ref="J5:J12" si="1">F5/H5-1</f>
        <v>6.5339346900521456E-2</v>
      </c>
      <c r="K5" s="203">
        <f t="shared" ref="K5:K12" si="2">E5/F5-1</f>
        <v>2.8934188492810708E-3</v>
      </c>
      <c r="L5" s="204">
        <f t="shared" ref="L5:L12" si="3">L4+L4*I5</f>
        <v>106.84218198477242</v>
      </c>
      <c r="M5" s="204">
        <f t="shared" ref="M5:N12" si="4">M4+M4*J5</f>
        <v>106.53393469005215</v>
      </c>
      <c r="N5" s="204">
        <f t="shared" si="4"/>
        <v>100.28934188492811</v>
      </c>
      <c r="O5" s="205" t="s">
        <v>24</v>
      </c>
      <c r="P5" s="111"/>
    </row>
    <row r="6" spans="1:16" ht="21" x14ac:dyDescent="0.35">
      <c r="B6" s="200" t="s">
        <v>6</v>
      </c>
      <c r="C6" s="201">
        <v>90771144</v>
      </c>
      <c r="D6" s="201">
        <v>92503040</v>
      </c>
      <c r="E6" s="202">
        <v>4236044513</v>
      </c>
      <c r="F6" s="202">
        <v>4231638104</v>
      </c>
      <c r="G6" s="202">
        <v>4374578203</v>
      </c>
      <c r="H6" s="202">
        <v>4216295700</v>
      </c>
      <c r="I6" s="203">
        <f t="shared" si="0"/>
        <v>4.6839250387491482E-3</v>
      </c>
      <c r="J6" s="203">
        <f t="shared" si="1"/>
        <v>3.6388349137845832E-3</v>
      </c>
      <c r="K6" s="203">
        <f t="shared" si="2"/>
        <v>1.0413010025207559E-3</v>
      </c>
      <c r="L6" s="204">
        <f t="shared" si="3"/>
        <v>107.3426227561655</v>
      </c>
      <c r="M6" s="204">
        <f t="shared" si="4"/>
        <v>106.92159409110516</v>
      </c>
      <c r="N6" s="204">
        <f t="shared" si="4"/>
        <v>100.39377327717503</v>
      </c>
      <c r="O6" s="205" t="s">
        <v>25</v>
      </c>
      <c r="P6" s="111"/>
    </row>
    <row r="7" spans="1:16" ht="21" x14ac:dyDescent="0.35">
      <c r="B7" s="200" t="s">
        <v>7</v>
      </c>
      <c r="C7" s="201">
        <v>78315576</v>
      </c>
      <c r="D7" s="201">
        <v>90771144</v>
      </c>
      <c r="E7" s="202">
        <v>3948777780</v>
      </c>
      <c r="F7" s="202">
        <v>3816260661</v>
      </c>
      <c r="G7" s="202">
        <v>4424031826</v>
      </c>
      <c r="H7" s="202">
        <v>4236044513</v>
      </c>
      <c r="I7" s="203">
        <f t="shared" si="0"/>
        <v>-6.78148523034654E-2</v>
      </c>
      <c r="J7" s="203">
        <f t="shared" si="1"/>
        <v>-9.9098073854447244E-2</v>
      </c>
      <c r="K7" s="203">
        <f t="shared" si="2"/>
        <v>3.4724336404546197E-2</v>
      </c>
      <c r="L7" s="204">
        <f t="shared" si="3"/>
        <v>100.06319864808953</v>
      </c>
      <c r="M7" s="204">
        <f t="shared" si="4"/>
        <v>96.325870063229587</v>
      </c>
      <c r="N7" s="204">
        <f t="shared" si="4"/>
        <v>103.8798804333734</v>
      </c>
      <c r="O7" s="205" t="s">
        <v>26</v>
      </c>
      <c r="P7" s="111"/>
    </row>
    <row r="8" spans="1:16" ht="21" x14ac:dyDescent="0.35">
      <c r="B8" s="200" t="s">
        <v>8</v>
      </c>
      <c r="C8" s="201">
        <v>79709044</v>
      </c>
      <c r="D8" s="201">
        <v>78315576</v>
      </c>
      <c r="E8" s="202">
        <v>4139765181</v>
      </c>
      <c r="F8" s="202">
        <v>4015290722</v>
      </c>
      <c r="G8" s="202">
        <v>4071189891</v>
      </c>
      <c r="H8" s="202">
        <v>3948777780</v>
      </c>
      <c r="I8" s="203">
        <f t="shared" si="0"/>
        <v>4.8366206365758169E-2</v>
      </c>
      <c r="J8" s="203">
        <f t="shared" si="1"/>
        <v>1.6843931389828759E-2</v>
      </c>
      <c r="K8" s="203">
        <f t="shared" si="2"/>
        <v>3.1000111229305904E-2</v>
      </c>
      <c r="L8" s="204">
        <f t="shared" si="3"/>
        <v>104.90287596352087</v>
      </c>
      <c r="M8" s="204">
        <f t="shared" si="4"/>
        <v>97.94837640964019</v>
      </c>
      <c r="N8" s="204">
        <f t="shared" si="4"/>
        <v>107.10016828129497</v>
      </c>
      <c r="O8" s="205" t="s">
        <v>27</v>
      </c>
      <c r="P8" s="111"/>
    </row>
    <row r="9" spans="1:16" ht="21" x14ac:dyDescent="0.35">
      <c r="B9" s="200" t="s">
        <v>9</v>
      </c>
      <c r="C9" s="201">
        <v>85975592</v>
      </c>
      <c r="D9" s="201">
        <v>79709044</v>
      </c>
      <c r="E9" s="202">
        <v>4864684367</v>
      </c>
      <c r="F9" s="202">
        <v>4861018292</v>
      </c>
      <c r="G9" s="202">
        <v>4142167930</v>
      </c>
      <c r="H9" s="202">
        <v>4139765181</v>
      </c>
      <c r="I9" s="203">
        <f t="shared" si="0"/>
        <v>0.17511118488727639</v>
      </c>
      <c r="J9" s="203">
        <f t="shared" si="1"/>
        <v>0.17422560929549502</v>
      </c>
      <c r="K9" s="203">
        <f t="shared" si="2"/>
        <v>7.5417840044611495E-4</v>
      </c>
      <c r="L9" s="204">
        <f t="shared" si="3"/>
        <v>123.27254287157599</v>
      </c>
      <c r="M9" s="204">
        <f t="shared" si="4"/>
        <v>115.01349196911424</v>
      </c>
      <c r="N9" s="204">
        <f t="shared" si="4"/>
        <v>107.18094091489687</v>
      </c>
      <c r="O9" s="205" t="s">
        <v>28</v>
      </c>
      <c r="P9" s="111"/>
    </row>
    <row r="10" spans="1:16" ht="21" x14ac:dyDescent="0.35">
      <c r="B10" s="200" t="s">
        <v>10</v>
      </c>
      <c r="C10" s="201">
        <v>85733534</v>
      </c>
      <c r="D10" s="201">
        <v>85975592</v>
      </c>
      <c r="E10" s="202">
        <v>5052768659</v>
      </c>
      <c r="F10" s="202">
        <v>4875318840</v>
      </c>
      <c r="G10" s="202">
        <v>5070218492</v>
      </c>
      <c r="H10" s="202">
        <v>4864684367</v>
      </c>
      <c r="I10" s="203">
        <f t="shared" si="0"/>
        <v>3.8663205628691077E-2</v>
      </c>
      <c r="J10" s="203">
        <f t="shared" si="1"/>
        <v>2.1860561133502099E-3</v>
      </c>
      <c r="K10" s="203">
        <f t="shared" si="2"/>
        <v>3.6397582357916125E-2</v>
      </c>
      <c r="L10" s="204">
        <f t="shared" si="3"/>
        <v>128.03865454499137</v>
      </c>
      <c r="M10" s="204">
        <f t="shared" si="4"/>
        <v>115.26491791635108</v>
      </c>
      <c r="N10" s="204">
        <f t="shared" si="4"/>
        <v>111.08206803904577</v>
      </c>
      <c r="O10" s="205" t="s">
        <v>29</v>
      </c>
      <c r="P10" s="111"/>
    </row>
    <row r="11" spans="1:16" ht="21" x14ac:dyDescent="0.35">
      <c r="B11" s="200" t="s">
        <v>11</v>
      </c>
      <c r="C11" s="201">
        <v>86767072</v>
      </c>
      <c r="D11" s="201">
        <v>85733534</v>
      </c>
      <c r="E11" s="202">
        <v>5171028803</v>
      </c>
      <c r="F11" s="202">
        <v>5085250691</v>
      </c>
      <c r="G11" s="202">
        <v>5174152686</v>
      </c>
      <c r="H11" s="202">
        <v>5052768659</v>
      </c>
      <c r="I11" s="203">
        <f t="shared" si="0"/>
        <v>2.3405018511851949E-2</v>
      </c>
      <c r="J11" s="203">
        <f t="shared" si="1"/>
        <v>6.4285610903920265E-3</v>
      </c>
      <c r="K11" s="203">
        <f t="shared" si="2"/>
        <v>1.6868020322343691E-2</v>
      </c>
      <c r="L11" s="204">
        <f t="shared" si="3"/>
        <v>131.03540162484953</v>
      </c>
      <c r="M11" s="204">
        <f t="shared" si="4"/>
        <v>116.00590548275537</v>
      </c>
      <c r="N11" s="204">
        <f t="shared" si="4"/>
        <v>112.95580262017636</v>
      </c>
      <c r="O11" s="205" t="s">
        <v>30</v>
      </c>
      <c r="P11" s="111"/>
    </row>
    <row r="12" spans="1:16" ht="21" x14ac:dyDescent="0.35">
      <c r="B12" s="200" t="s">
        <v>12</v>
      </c>
      <c r="C12" s="201">
        <v>87751894</v>
      </c>
      <c r="D12" s="201">
        <v>86767072</v>
      </c>
      <c r="E12" s="202">
        <v>5329232493</v>
      </c>
      <c r="F12" s="202">
        <v>5290328422</v>
      </c>
      <c r="G12" s="202">
        <v>5281214235</v>
      </c>
      <c r="H12" s="202">
        <v>5171028803</v>
      </c>
      <c r="I12" s="203">
        <f t="shared" si="0"/>
        <v>3.0594238792136963E-2</v>
      </c>
      <c r="J12" s="203">
        <f t="shared" si="1"/>
        <v>2.3070770545851049E-2</v>
      </c>
      <c r="K12" s="203">
        <f t="shared" si="2"/>
        <v>7.3538101790082688E-3</v>
      </c>
      <c r="L12" s="204">
        <f t="shared" si="3"/>
        <v>135.04432999238375</v>
      </c>
      <c r="M12" s="204">
        <f t="shared" si="4"/>
        <v>118.68225111011169</v>
      </c>
      <c r="N12" s="204">
        <f t="shared" si="4"/>
        <v>113.78645815126266</v>
      </c>
      <c r="O12" s="205" t="s">
        <v>31</v>
      </c>
      <c r="P12" s="111"/>
    </row>
    <row r="13" spans="1:16" ht="21" x14ac:dyDescent="0.35">
      <c r="B13" s="77"/>
      <c r="C13" s="77"/>
      <c r="D13" s="77"/>
      <c r="E13" s="77"/>
      <c r="F13" s="77"/>
      <c r="G13" s="77"/>
      <c r="H13" s="199" t="s">
        <v>128</v>
      </c>
      <c r="I13" s="206">
        <f>AVERAGE(I4:I12)</f>
        <v>4.0178843346090315E-2</v>
      </c>
      <c r="J13" s="206">
        <f>AVERAGE(J4:J12)</f>
        <v>2.4079379549346983E-2</v>
      </c>
      <c r="K13" s="206">
        <f>AVERAGE(K4:K12)</f>
        <v>1.6379094843171016E-2</v>
      </c>
      <c r="L13" s="77"/>
      <c r="M13" s="77"/>
      <c r="N13" s="77"/>
      <c r="O13" s="77"/>
      <c r="P13" s="111"/>
    </row>
    <row r="14" spans="1:16" ht="21" x14ac:dyDescent="0.35"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</row>
  </sheetData>
  <hyperlinks>
    <hyperlink ref="A1" location="Index!A1" display="Back to Index"/>
  </hyperlinks>
  <pageMargins left="0.7" right="0.7" top="0.75" bottom="0.75" header="0.3" footer="0.3"/>
  <pageSetup paperSize="9" scale="43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zoomScaleNormal="100" workbookViewId="0">
      <selection activeCell="E4" sqref="E4:G4"/>
    </sheetView>
  </sheetViews>
  <sheetFormatPr defaultRowHeight="15" x14ac:dyDescent="0.25"/>
  <cols>
    <col min="1" max="1" width="12.7109375" bestFit="1" customWidth="1"/>
    <col min="2" max="2" width="11.28515625" customWidth="1"/>
    <col min="3" max="3" width="11.28515625" bestFit="1" customWidth="1"/>
    <col min="4" max="7" width="18.42578125" bestFit="1" customWidth="1"/>
    <col min="8" max="8" width="7.85546875" bestFit="1" customWidth="1"/>
    <col min="9" max="9" width="10.42578125" bestFit="1" customWidth="1"/>
    <col min="10" max="10" width="8.85546875" bestFit="1" customWidth="1"/>
    <col min="11" max="11" width="7.85546875" bestFit="1" customWidth="1"/>
    <col min="12" max="12" width="13.42578125" bestFit="1" customWidth="1"/>
    <col min="13" max="13" width="8.28515625" bestFit="1" customWidth="1"/>
    <col min="14" max="14" width="13.85546875" bestFit="1" customWidth="1"/>
  </cols>
  <sheetData>
    <row r="1" spans="1:15" x14ac:dyDescent="0.25">
      <c r="A1" s="17" t="s">
        <v>78</v>
      </c>
    </row>
    <row r="2" spans="1:15" ht="18.75" x14ac:dyDescent="0.3">
      <c r="B2" s="110" t="s">
        <v>122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5" ht="63" x14ac:dyDescent="0.35">
      <c r="B3" s="199" t="s">
        <v>0</v>
      </c>
      <c r="C3" s="199" t="s">
        <v>1</v>
      </c>
      <c r="D3" s="199" t="s">
        <v>13</v>
      </c>
      <c r="E3" s="199" t="s">
        <v>14</v>
      </c>
      <c r="F3" s="199" t="s">
        <v>15</v>
      </c>
      <c r="G3" s="199" t="s">
        <v>16</v>
      </c>
      <c r="H3" s="199" t="s">
        <v>17</v>
      </c>
      <c r="I3" s="199" t="s">
        <v>18</v>
      </c>
      <c r="J3" s="199" t="s">
        <v>19</v>
      </c>
      <c r="K3" s="199" t="s">
        <v>20</v>
      </c>
      <c r="L3" s="199" t="s">
        <v>21</v>
      </c>
      <c r="M3" s="199" t="s">
        <v>22</v>
      </c>
      <c r="N3" s="199" t="s">
        <v>23</v>
      </c>
      <c r="O3" s="111"/>
    </row>
    <row r="4" spans="1:15" ht="21" x14ac:dyDescent="0.35">
      <c r="B4" s="237" t="s">
        <v>4</v>
      </c>
      <c r="C4" s="238">
        <v>48704692</v>
      </c>
      <c r="D4" s="239">
        <v>1599541161.5</v>
      </c>
      <c r="E4" s="239"/>
      <c r="F4" s="239"/>
      <c r="G4" s="239"/>
      <c r="H4" s="240"/>
      <c r="I4" s="240"/>
      <c r="J4" s="240"/>
      <c r="K4" s="241">
        <v>100</v>
      </c>
      <c r="L4" s="241">
        <v>100</v>
      </c>
      <c r="M4" s="241">
        <v>100</v>
      </c>
      <c r="N4" s="242" t="s">
        <v>32</v>
      </c>
      <c r="O4" s="111"/>
    </row>
    <row r="5" spans="1:15" ht="21" x14ac:dyDescent="0.35">
      <c r="B5" s="237" t="s">
        <v>5</v>
      </c>
      <c r="C5" s="238">
        <v>50401166</v>
      </c>
      <c r="D5" s="239">
        <v>1680648267</v>
      </c>
      <c r="E5" s="239">
        <v>1680648267</v>
      </c>
      <c r="F5" s="239">
        <v>1599541161.5</v>
      </c>
      <c r="G5" s="239">
        <v>1599541161.5</v>
      </c>
      <c r="H5" s="240">
        <f t="shared" ref="H5:H12" si="0">D5/G5-1</f>
        <v>5.0706482241407391E-2</v>
      </c>
      <c r="I5" s="240">
        <f t="shared" ref="I5:I12" si="1">E5/G5-1</f>
        <v>5.0706482241407391E-2</v>
      </c>
      <c r="J5" s="240">
        <f t="shared" ref="J5:J12" si="2">D5/E5-1</f>
        <v>0</v>
      </c>
      <c r="K5" s="241">
        <f t="shared" ref="K5:K12" si="3">K4+K4*H5</f>
        <v>105.07064822414074</v>
      </c>
      <c r="L5" s="241">
        <f t="shared" ref="L5:M12" si="4">L4+L4*I5</f>
        <v>105.07064822414074</v>
      </c>
      <c r="M5" s="241">
        <f t="shared" si="4"/>
        <v>100</v>
      </c>
      <c r="N5" s="242" t="s">
        <v>24</v>
      </c>
      <c r="O5" s="111"/>
    </row>
    <row r="6" spans="1:15" ht="21" x14ac:dyDescent="0.35">
      <c r="B6" s="237" t="s">
        <v>6</v>
      </c>
      <c r="C6" s="238">
        <v>51183058</v>
      </c>
      <c r="D6" s="239">
        <v>1716391363.9000001</v>
      </c>
      <c r="E6" s="239">
        <v>1716391363.9000001</v>
      </c>
      <c r="F6" s="239">
        <v>1680648267</v>
      </c>
      <c r="G6" s="239">
        <v>1680648267</v>
      </c>
      <c r="H6" s="240">
        <f t="shared" si="0"/>
        <v>2.1267446378772981E-2</v>
      </c>
      <c r="I6" s="240">
        <f t="shared" si="1"/>
        <v>2.1267446378772981E-2</v>
      </c>
      <c r="J6" s="240">
        <f t="shared" si="2"/>
        <v>0</v>
      </c>
      <c r="K6" s="241">
        <f t="shared" si="3"/>
        <v>107.30523260123057</v>
      </c>
      <c r="L6" s="241">
        <f t="shared" si="4"/>
        <v>107.30523260123057</v>
      </c>
      <c r="M6" s="241">
        <f t="shared" si="4"/>
        <v>100</v>
      </c>
      <c r="N6" s="242" t="s">
        <v>25</v>
      </c>
      <c r="O6" s="111"/>
    </row>
    <row r="7" spans="1:15" ht="21" x14ac:dyDescent="0.35">
      <c r="B7" s="237" t="s">
        <v>7</v>
      </c>
      <c r="C7" s="238">
        <v>51876392</v>
      </c>
      <c r="D7" s="239">
        <v>1738913628.9000001</v>
      </c>
      <c r="E7" s="239">
        <v>1738913628.9000001</v>
      </c>
      <c r="F7" s="239">
        <v>1716391363.9000001</v>
      </c>
      <c r="G7" s="239">
        <v>1716391363.9000001</v>
      </c>
      <c r="H7" s="240">
        <f t="shared" si="0"/>
        <v>1.3121870380904621E-2</v>
      </c>
      <c r="I7" s="240">
        <f t="shared" si="1"/>
        <v>1.3121870380904621E-2</v>
      </c>
      <c r="J7" s="240">
        <f t="shared" si="2"/>
        <v>0</v>
      </c>
      <c r="K7" s="241">
        <f t="shared" si="3"/>
        <v>108.71327795461674</v>
      </c>
      <c r="L7" s="241">
        <f t="shared" si="4"/>
        <v>108.71327795461674</v>
      </c>
      <c r="M7" s="241">
        <f t="shared" si="4"/>
        <v>100</v>
      </c>
      <c r="N7" s="242" t="s">
        <v>26</v>
      </c>
      <c r="O7" s="111"/>
    </row>
    <row r="8" spans="1:15" ht="21" x14ac:dyDescent="0.35">
      <c r="B8" s="237" t="s">
        <v>8</v>
      </c>
      <c r="C8" s="238">
        <v>51660918</v>
      </c>
      <c r="D8" s="239">
        <v>1814682950</v>
      </c>
      <c r="E8" s="239">
        <v>1736517226.4000001</v>
      </c>
      <c r="F8" s="239">
        <v>1817262154.5</v>
      </c>
      <c r="G8" s="239">
        <v>1738913628.9000001</v>
      </c>
      <c r="H8" s="240">
        <f t="shared" si="0"/>
        <v>4.3572791564081337E-2</v>
      </c>
      <c r="I8" s="240">
        <f t="shared" si="1"/>
        <v>-1.3781032365108858E-3</v>
      </c>
      <c r="J8" s="240">
        <f t="shared" si="2"/>
        <v>4.5012927261335767E-2</v>
      </c>
      <c r="K8" s="241">
        <f t="shared" si="3"/>
        <v>113.4502189551813</v>
      </c>
      <c r="L8" s="241">
        <f t="shared" si="4"/>
        <v>108.56345983441578</v>
      </c>
      <c r="M8" s="241">
        <f t="shared" si="4"/>
        <v>104.50129272613357</v>
      </c>
      <c r="N8" s="242" t="s">
        <v>27</v>
      </c>
      <c r="O8" s="111"/>
    </row>
    <row r="9" spans="1:15" ht="21" x14ac:dyDescent="0.35">
      <c r="B9" s="237" t="s">
        <v>9</v>
      </c>
      <c r="C9" s="238">
        <v>52549166</v>
      </c>
      <c r="D9" s="239">
        <v>1870731484</v>
      </c>
      <c r="E9" s="239">
        <v>1834904776</v>
      </c>
      <c r="F9" s="239">
        <v>1850295998.5</v>
      </c>
      <c r="G9" s="239">
        <v>1814682950</v>
      </c>
      <c r="H9" s="240">
        <f t="shared" si="0"/>
        <v>3.0886130274161649E-2</v>
      </c>
      <c r="I9" s="240">
        <f t="shared" si="1"/>
        <v>1.1143448501568898E-2</v>
      </c>
      <c r="J9" s="240">
        <f t="shared" si="2"/>
        <v>1.952510477306646E-2</v>
      </c>
      <c r="K9" s="241">
        <f t="shared" si="3"/>
        <v>116.95425719746319</v>
      </c>
      <c r="L9" s="241">
        <f t="shared" si="4"/>
        <v>109.77323115823273</v>
      </c>
      <c r="M9" s="241">
        <f t="shared" si="4"/>
        <v>106.54169141553221</v>
      </c>
      <c r="N9" s="242" t="s">
        <v>28</v>
      </c>
      <c r="O9" s="111"/>
    </row>
    <row r="10" spans="1:15" ht="21" x14ac:dyDescent="0.35">
      <c r="B10" s="237" t="s">
        <v>10</v>
      </c>
      <c r="C10" s="238">
        <v>52376529</v>
      </c>
      <c r="D10" s="239">
        <v>1886828571.5</v>
      </c>
      <c r="E10" s="239">
        <v>1845774809.5</v>
      </c>
      <c r="F10" s="239">
        <v>1912458938.5</v>
      </c>
      <c r="G10" s="239">
        <v>1870731484</v>
      </c>
      <c r="H10" s="240">
        <f t="shared" si="0"/>
        <v>8.6047022983657406E-3</v>
      </c>
      <c r="I10" s="240">
        <f t="shared" si="1"/>
        <v>-1.3340596827203455E-2</v>
      </c>
      <c r="J10" s="240">
        <f t="shared" si="2"/>
        <v>2.2242020959816422E-2</v>
      </c>
      <c r="K10" s="241">
        <f t="shared" si="3"/>
        <v>117.96061376317387</v>
      </c>
      <c r="L10" s="241">
        <f t="shared" si="4"/>
        <v>108.30879073893134</v>
      </c>
      <c r="M10" s="241">
        <f t="shared" si="4"/>
        <v>108.91139394909078</v>
      </c>
      <c r="N10" s="242" t="s">
        <v>29</v>
      </c>
      <c r="O10" s="111"/>
    </row>
    <row r="11" spans="1:15" ht="21" x14ac:dyDescent="0.35">
      <c r="B11" s="237" t="s">
        <v>11</v>
      </c>
      <c r="C11" s="238">
        <v>52662643</v>
      </c>
      <c r="D11" s="239">
        <v>1902442160.7</v>
      </c>
      <c r="E11" s="239">
        <v>1878097031</v>
      </c>
      <c r="F11" s="239">
        <v>1911405116.6999998</v>
      </c>
      <c r="G11" s="239">
        <v>1886828571.5</v>
      </c>
      <c r="H11" s="240">
        <f t="shared" si="0"/>
        <v>8.2750438677041682E-3</v>
      </c>
      <c r="I11" s="240">
        <f t="shared" si="1"/>
        <v>-4.6276278788054404E-3</v>
      </c>
      <c r="J11" s="240">
        <f t="shared" si="2"/>
        <v>1.296265810453745E-2</v>
      </c>
      <c r="K11" s="241">
        <f t="shared" si="3"/>
        <v>118.93674301672544</v>
      </c>
      <c r="L11" s="241">
        <f t="shared" si="4"/>
        <v>107.80757795938815</v>
      </c>
      <c r="M11" s="241">
        <f t="shared" si="4"/>
        <v>110.32317511254143</v>
      </c>
      <c r="N11" s="242" t="s">
        <v>30</v>
      </c>
      <c r="O11" s="111"/>
    </row>
    <row r="12" spans="1:15" ht="21" x14ac:dyDescent="0.35">
      <c r="B12" s="237" t="s">
        <v>12</v>
      </c>
      <c r="C12" s="238">
        <v>52920382</v>
      </c>
      <c r="D12" s="239">
        <v>1978338802</v>
      </c>
      <c r="E12" s="239">
        <v>1892355000.5</v>
      </c>
      <c r="F12" s="239">
        <v>1988873041</v>
      </c>
      <c r="G12" s="239">
        <v>1902442160.7</v>
      </c>
      <c r="H12" s="240">
        <f t="shared" si="0"/>
        <v>3.9894322606934818E-2</v>
      </c>
      <c r="I12" s="240">
        <f t="shared" si="1"/>
        <v>-5.3022164922420512E-3</v>
      </c>
      <c r="J12" s="240">
        <f t="shared" si="2"/>
        <v>4.5437458340153558E-2</v>
      </c>
      <c r="K12" s="241">
        <f t="shared" si="3"/>
        <v>123.68164381245279</v>
      </c>
      <c r="L12" s="241">
        <f t="shared" si="4"/>
        <v>107.23595884154322</v>
      </c>
      <c r="M12" s="241">
        <f t="shared" si="4"/>
        <v>115.335979785671</v>
      </c>
      <c r="N12" s="242" t="s">
        <v>31</v>
      </c>
      <c r="O12" s="111"/>
    </row>
    <row r="13" spans="1:15" ht="21" x14ac:dyDescent="0.35">
      <c r="B13" s="77"/>
      <c r="C13" s="77"/>
      <c r="D13" s="77"/>
      <c r="E13" s="77"/>
      <c r="F13" s="77"/>
      <c r="G13" s="199" t="s">
        <v>128</v>
      </c>
      <c r="H13" s="206">
        <f>AVERAGE(H4:H12)</f>
        <v>2.7041098701541588E-2</v>
      </c>
      <c r="I13" s="206">
        <f>AVERAGE(I4:I12)</f>
        <v>8.9488378834865073E-3</v>
      </c>
      <c r="J13" s="206">
        <f>AVERAGE(J4:J12)</f>
        <v>1.8147521179863707E-2</v>
      </c>
      <c r="K13" s="243"/>
      <c r="L13" s="77"/>
      <c r="M13" s="77"/>
      <c r="N13" s="77"/>
      <c r="O13" s="111"/>
    </row>
    <row r="22" ht="12.75" customHeight="1" x14ac:dyDescent="0.25"/>
  </sheetData>
  <hyperlinks>
    <hyperlink ref="A1" location="Index!A1" display="Back to Index"/>
  </hyperlinks>
  <pageMargins left="0.7" right="0.7" top="0.75" bottom="0.75" header="0.3" footer="0.3"/>
  <pageSetup paperSize="9" scale="41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3"/>
  <sheetViews>
    <sheetView zoomScaleNormal="100" workbookViewId="0">
      <selection activeCell="E55" sqref="E55"/>
    </sheetView>
  </sheetViews>
  <sheetFormatPr defaultRowHeight="15" x14ac:dyDescent="0.25"/>
  <cols>
    <col min="2" max="2" width="19.7109375" style="27" customWidth="1"/>
    <col min="3" max="3" width="24.85546875" bestFit="1" customWidth="1"/>
    <col min="4" max="4" width="19.5703125" customWidth="1"/>
    <col min="5" max="5" width="16.42578125" bestFit="1" customWidth="1"/>
    <col min="6" max="6" width="14.28515625" bestFit="1" customWidth="1"/>
    <col min="7" max="7" width="19.7109375" bestFit="1" customWidth="1"/>
  </cols>
  <sheetData>
    <row r="2" spans="2:7" ht="15.75" thickBot="1" x14ac:dyDescent="0.3"/>
    <row r="3" spans="2:7" ht="15.75" thickBot="1" x14ac:dyDescent="0.3">
      <c r="C3" s="32" t="s">
        <v>99</v>
      </c>
      <c r="D3" s="33" t="s">
        <v>100</v>
      </c>
      <c r="E3" s="33" t="s">
        <v>101</v>
      </c>
      <c r="F3" s="34" t="s">
        <v>102</v>
      </c>
      <c r="G3" s="33" t="s">
        <v>103</v>
      </c>
    </row>
    <row r="4" spans="2:7" ht="30" x14ac:dyDescent="0.25">
      <c r="B4" s="254" t="s">
        <v>175</v>
      </c>
      <c r="C4" s="35" t="s">
        <v>57</v>
      </c>
      <c r="D4" s="65" t="s">
        <v>104</v>
      </c>
      <c r="E4" s="36" t="s">
        <v>163</v>
      </c>
      <c r="F4" s="37" t="s">
        <v>105</v>
      </c>
      <c r="G4" s="36" t="s">
        <v>105</v>
      </c>
    </row>
    <row r="5" spans="2:7" ht="30" x14ac:dyDescent="0.25">
      <c r="B5" s="255"/>
      <c r="C5" s="38" t="s">
        <v>58</v>
      </c>
      <c r="D5" s="66" t="s">
        <v>106</v>
      </c>
      <c r="E5" s="40" t="s">
        <v>163</v>
      </c>
      <c r="F5" s="41" t="s">
        <v>105</v>
      </c>
      <c r="G5" s="40" t="s">
        <v>105</v>
      </c>
    </row>
    <row r="6" spans="2:7" ht="30" x14ac:dyDescent="0.25">
      <c r="B6" s="255"/>
      <c r="C6" s="38" t="s">
        <v>62</v>
      </c>
      <c r="D6" s="66" t="s">
        <v>114</v>
      </c>
      <c r="E6" s="40" t="s">
        <v>163</v>
      </c>
      <c r="F6" s="41" t="s">
        <v>105</v>
      </c>
      <c r="G6" s="40" t="s">
        <v>105</v>
      </c>
    </row>
    <row r="7" spans="2:7" ht="15.75" thickBot="1" x14ac:dyDescent="0.3">
      <c r="B7" s="256"/>
      <c r="C7" s="42" t="s">
        <v>66</v>
      </c>
      <c r="D7" s="67" t="s">
        <v>113</v>
      </c>
      <c r="E7" s="43" t="s">
        <v>163</v>
      </c>
      <c r="F7" s="44" t="s">
        <v>105</v>
      </c>
      <c r="G7" s="43" t="s">
        <v>105</v>
      </c>
    </row>
    <row r="8" spans="2:7" x14ac:dyDescent="0.25">
      <c r="B8" s="254" t="s">
        <v>176</v>
      </c>
      <c r="C8" s="35" t="s">
        <v>63</v>
      </c>
      <c r="D8" s="68" t="s">
        <v>113</v>
      </c>
      <c r="E8" s="36" t="s">
        <v>163</v>
      </c>
      <c r="F8" s="37" t="s">
        <v>105</v>
      </c>
      <c r="G8" s="36" t="s">
        <v>105</v>
      </c>
    </row>
    <row r="9" spans="2:7" x14ac:dyDescent="0.25">
      <c r="B9" s="255"/>
      <c r="C9" s="38" t="s">
        <v>64</v>
      </c>
      <c r="D9" s="69" t="s">
        <v>113</v>
      </c>
      <c r="E9" s="40" t="s">
        <v>163</v>
      </c>
      <c r="F9" s="41" t="s">
        <v>105</v>
      </c>
      <c r="G9" s="40" t="s">
        <v>105</v>
      </c>
    </row>
    <row r="10" spans="2:7" x14ac:dyDescent="0.25">
      <c r="B10" s="255"/>
      <c r="C10" s="38" t="s">
        <v>65</v>
      </c>
      <c r="D10" s="69" t="s">
        <v>113</v>
      </c>
      <c r="E10" s="40" t="s">
        <v>163</v>
      </c>
      <c r="F10" s="41" t="s">
        <v>105</v>
      </c>
      <c r="G10" s="40" t="s">
        <v>105</v>
      </c>
    </row>
    <row r="11" spans="2:7" x14ac:dyDescent="0.25">
      <c r="B11" s="255"/>
      <c r="C11" s="38" t="s">
        <v>67</v>
      </c>
      <c r="D11" s="69" t="s">
        <v>115</v>
      </c>
      <c r="E11" s="40" t="s">
        <v>163</v>
      </c>
      <c r="F11" s="41" t="s">
        <v>105</v>
      </c>
      <c r="G11" s="40" t="s">
        <v>105</v>
      </c>
    </row>
    <row r="12" spans="2:7" x14ac:dyDescent="0.25">
      <c r="B12" s="255"/>
      <c r="C12" s="38" t="s">
        <v>68</v>
      </c>
      <c r="D12" s="69" t="s">
        <v>116</v>
      </c>
      <c r="E12" s="40" t="s">
        <v>163</v>
      </c>
      <c r="F12" s="41" t="s">
        <v>105</v>
      </c>
      <c r="G12" s="40" t="s">
        <v>105</v>
      </c>
    </row>
    <row r="13" spans="2:7" ht="15.75" thickBot="1" x14ac:dyDescent="0.3">
      <c r="B13" s="256"/>
      <c r="C13" s="42" t="s">
        <v>70</v>
      </c>
      <c r="D13" s="67" t="s">
        <v>117</v>
      </c>
      <c r="E13" s="43" t="s">
        <v>163</v>
      </c>
      <c r="F13" s="44" t="s">
        <v>105</v>
      </c>
      <c r="G13" s="43" t="s">
        <v>105</v>
      </c>
    </row>
    <row r="14" spans="2:7" ht="45.75" thickBot="1" x14ac:dyDescent="0.3">
      <c r="B14" s="73" t="s">
        <v>177</v>
      </c>
      <c r="C14" s="60" t="s">
        <v>166</v>
      </c>
      <c r="D14" s="70" t="s">
        <v>127</v>
      </c>
      <c r="E14" s="62" t="s">
        <v>112</v>
      </c>
      <c r="F14" s="64" t="s">
        <v>105</v>
      </c>
      <c r="G14" s="62" t="s">
        <v>105</v>
      </c>
    </row>
    <row r="15" spans="2:7" ht="30.75" thickBot="1" x14ac:dyDescent="0.3">
      <c r="B15" s="74" t="s">
        <v>178</v>
      </c>
      <c r="C15" s="60" t="s">
        <v>59</v>
      </c>
      <c r="D15" s="70" t="s">
        <v>107</v>
      </c>
      <c r="E15" s="62" t="s">
        <v>163</v>
      </c>
      <c r="F15" s="63" t="s">
        <v>108</v>
      </c>
      <c r="G15" s="61" t="s">
        <v>109</v>
      </c>
    </row>
    <row r="16" spans="2:7" x14ac:dyDescent="0.25">
      <c r="B16" s="258" t="s">
        <v>179</v>
      </c>
      <c r="C16" s="35" t="s">
        <v>60</v>
      </c>
      <c r="D16" s="68" t="s">
        <v>110</v>
      </c>
      <c r="E16" s="36" t="s">
        <v>163</v>
      </c>
      <c r="F16" s="37" t="s">
        <v>111</v>
      </c>
      <c r="G16" s="36" t="s">
        <v>111</v>
      </c>
    </row>
    <row r="17" spans="2:7" x14ac:dyDescent="0.25">
      <c r="B17" s="259"/>
      <c r="C17" s="38" t="s">
        <v>61</v>
      </c>
      <c r="D17" s="69" t="s">
        <v>113</v>
      </c>
      <c r="E17" s="40" t="s">
        <v>163</v>
      </c>
      <c r="F17" s="41" t="s">
        <v>105</v>
      </c>
      <c r="G17" s="40" t="s">
        <v>105</v>
      </c>
    </row>
    <row r="18" spans="2:7" ht="45" x14ac:dyDescent="0.25">
      <c r="B18" s="259"/>
      <c r="C18" s="38" t="s">
        <v>123</v>
      </c>
      <c r="D18" s="66" t="s">
        <v>124</v>
      </c>
      <c r="E18" s="40" t="s">
        <v>164</v>
      </c>
      <c r="F18" s="41" t="s">
        <v>125</v>
      </c>
      <c r="G18" s="39" t="s">
        <v>126</v>
      </c>
    </row>
    <row r="19" spans="2:7" ht="15.75" thickBot="1" x14ac:dyDescent="0.3">
      <c r="B19" s="259"/>
      <c r="C19" s="38" t="s">
        <v>69</v>
      </c>
      <c r="D19" s="69" t="s">
        <v>113</v>
      </c>
      <c r="E19" s="40" t="s">
        <v>163</v>
      </c>
      <c r="F19" s="41" t="s">
        <v>105</v>
      </c>
      <c r="G19" s="40" t="s">
        <v>105</v>
      </c>
    </row>
    <row r="20" spans="2:7" ht="15.75" thickBot="1" x14ac:dyDescent="0.3">
      <c r="B20" s="71" t="s">
        <v>180</v>
      </c>
      <c r="C20" s="60" t="s">
        <v>118</v>
      </c>
      <c r="D20" s="72" t="s">
        <v>113</v>
      </c>
      <c r="E20" s="62" t="s">
        <v>163</v>
      </c>
      <c r="F20" s="64" t="s">
        <v>105</v>
      </c>
      <c r="G20" s="62" t="s">
        <v>105</v>
      </c>
    </row>
    <row r="21" spans="2:7" ht="15" customHeight="1" x14ac:dyDescent="0.25">
      <c r="C21" s="257" t="s">
        <v>119</v>
      </c>
      <c r="D21" s="257"/>
      <c r="E21" s="257"/>
      <c r="F21" s="257"/>
      <c r="G21" s="257"/>
    </row>
    <row r="22" spans="2:7" x14ac:dyDescent="0.25">
      <c r="C22" s="257"/>
      <c r="D22" s="257"/>
      <c r="E22" s="257"/>
      <c r="F22" s="257"/>
      <c r="G22" s="257"/>
    </row>
    <row r="23" spans="2:7" ht="15" customHeight="1" x14ac:dyDescent="0.25">
      <c r="C23" s="257" t="s">
        <v>120</v>
      </c>
      <c r="D23" s="257"/>
      <c r="E23" s="257"/>
      <c r="F23" s="257"/>
      <c r="G23" s="257"/>
    </row>
    <row r="24" spans="2:7" x14ac:dyDescent="0.25">
      <c r="C24" s="257"/>
      <c r="D24" s="257"/>
      <c r="E24" s="257"/>
      <c r="F24" s="257"/>
      <c r="G24" s="257"/>
    </row>
    <row r="25" spans="2:7" x14ac:dyDescent="0.25">
      <c r="C25" s="257"/>
      <c r="D25" s="257"/>
      <c r="E25" s="257"/>
      <c r="F25" s="257"/>
      <c r="G25" s="257"/>
    </row>
    <row r="33" spans="2:2" x14ac:dyDescent="0.25">
      <c r="B33" s="75"/>
    </row>
  </sheetData>
  <mergeCells count="5">
    <mergeCell ref="B4:B7"/>
    <mergeCell ref="B8:B13"/>
    <mergeCell ref="C21:G22"/>
    <mergeCell ref="C23:G25"/>
    <mergeCell ref="B16:B19"/>
  </mergeCells>
  <pageMargins left="0.25" right="0.25" top="0.75" bottom="0.75" header="0.3" footer="0.3"/>
  <pageSetup paperSize="9" scale="66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zoomScaleNormal="100" workbookViewId="0">
      <selection activeCell="F4" sqref="F4:H4"/>
    </sheetView>
  </sheetViews>
  <sheetFormatPr defaultRowHeight="15" x14ac:dyDescent="0.25"/>
  <cols>
    <col min="1" max="1" width="12.7109375" bestFit="1" customWidth="1"/>
    <col min="2" max="2" width="18.5703125" bestFit="1" customWidth="1"/>
    <col min="3" max="4" width="10.140625" bestFit="1" customWidth="1"/>
    <col min="5" max="8" width="13.7109375" bestFit="1" customWidth="1"/>
    <col min="9" max="9" width="14.140625" bestFit="1" customWidth="1"/>
    <col min="10" max="10" width="18.42578125" bestFit="1" customWidth="1"/>
    <col min="11" max="11" width="8.85546875" bestFit="1" customWidth="1"/>
    <col min="12" max="12" width="11.5703125" bestFit="1" customWidth="1"/>
    <col min="13" max="13" width="14.42578125" bestFit="1" customWidth="1"/>
    <col min="14" max="14" width="11.85546875" bestFit="1" customWidth="1"/>
    <col min="15" max="15" width="13.85546875" bestFit="1" customWidth="1"/>
  </cols>
  <sheetData>
    <row r="1" spans="1:15" x14ac:dyDescent="0.25">
      <c r="A1" s="17" t="s">
        <v>78</v>
      </c>
    </row>
    <row r="2" spans="1:15" ht="21" x14ac:dyDescent="0.35">
      <c r="B2" s="111" t="s">
        <v>69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ht="63" x14ac:dyDescent="0.25">
      <c r="B3" s="199" t="s">
        <v>0</v>
      </c>
      <c r="C3" s="199" t="s">
        <v>1</v>
      </c>
      <c r="D3" s="199" t="s">
        <v>2</v>
      </c>
      <c r="E3" s="199" t="s">
        <v>13</v>
      </c>
      <c r="F3" s="199" t="s">
        <v>14</v>
      </c>
      <c r="G3" s="199" t="s">
        <v>15</v>
      </c>
      <c r="H3" s="199" t="s">
        <v>16</v>
      </c>
      <c r="I3" s="199" t="s">
        <v>17</v>
      </c>
      <c r="J3" s="199" t="s">
        <v>18</v>
      </c>
      <c r="K3" s="199" t="s">
        <v>19</v>
      </c>
      <c r="L3" s="199" t="s">
        <v>20</v>
      </c>
      <c r="M3" s="199" t="s">
        <v>21</v>
      </c>
      <c r="N3" s="199" t="s">
        <v>22</v>
      </c>
      <c r="O3" s="199" t="s">
        <v>23</v>
      </c>
    </row>
    <row r="4" spans="1:15" ht="15.75" x14ac:dyDescent="0.25">
      <c r="B4" s="200" t="s">
        <v>4</v>
      </c>
      <c r="C4" s="201">
        <v>3277757</v>
      </c>
      <c r="D4" s="201"/>
      <c r="E4" s="202">
        <v>868540789</v>
      </c>
      <c r="F4" s="202"/>
      <c r="G4" s="202"/>
      <c r="H4" s="202"/>
      <c r="I4" s="203"/>
      <c r="J4" s="203"/>
      <c r="K4" s="203"/>
      <c r="L4" s="204">
        <v>100</v>
      </c>
      <c r="M4" s="204">
        <v>100</v>
      </c>
      <c r="N4" s="204">
        <v>100</v>
      </c>
      <c r="O4" s="205"/>
    </row>
    <row r="5" spans="1:15" ht="15.75" x14ac:dyDescent="0.25">
      <c r="B5" s="200" t="s">
        <v>5</v>
      </c>
      <c r="C5" s="201">
        <v>3277430</v>
      </c>
      <c r="D5" s="201">
        <v>3277757</v>
      </c>
      <c r="E5" s="202">
        <v>915858318</v>
      </c>
      <c r="F5" s="202">
        <v>896333712</v>
      </c>
      <c r="G5" s="202">
        <v>928990245</v>
      </c>
      <c r="H5" s="202">
        <v>868540789</v>
      </c>
      <c r="I5" s="203">
        <f t="shared" ref="I5:I12" si="0">E5/H5-1</f>
        <v>5.4479340060101578E-2</v>
      </c>
      <c r="J5" s="203">
        <f t="shared" ref="J5:J12" si="1">F5/H5-1</f>
        <v>3.1999559896316976E-2</v>
      </c>
      <c r="K5" s="203">
        <f t="shared" ref="K5:K12" si="2">E5/F5-1</f>
        <v>2.1782742006249523E-2</v>
      </c>
      <c r="L5" s="204">
        <f t="shared" ref="L5:L12" si="3">L4+L4*I5</f>
        <v>105.44793400601016</v>
      </c>
      <c r="M5" s="204">
        <f t="shared" ref="M5:N12" si="4">M4+M4*J5</f>
        <v>103.1999559896317</v>
      </c>
      <c r="N5" s="204">
        <f t="shared" si="4"/>
        <v>102.17827420062495</v>
      </c>
      <c r="O5" s="205" t="s">
        <v>24</v>
      </c>
    </row>
    <row r="6" spans="1:15" ht="15.75" x14ac:dyDescent="0.25">
      <c r="B6" s="200" t="s">
        <v>6</v>
      </c>
      <c r="C6" s="201">
        <v>3314089</v>
      </c>
      <c r="D6" s="201">
        <v>3277430</v>
      </c>
      <c r="E6" s="202">
        <v>945029829</v>
      </c>
      <c r="F6" s="202">
        <v>923727057</v>
      </c>
      <c r="G6" s="202">
        <v>953853151</v>
      </c>
      <c r="H6" s="202">
        <v>915858318</v>
      </c>
      <c r="I6" s="203">
        <f t="shared" si="0"/>
        <v>3.1851554357996248E-2</v>
      </c>
      <c r="J6" s="203">
        <f t="shared" si="1"/>
        <v>8.5916553306883969E-3</v>
      </c>
      <c r="K6" s="203">
        <f t="shared" si="2"/>
        <v>2.3061760331223091E-2</v>
      </c>
      <c r="L6" s="204">
        <f t="shared" si="3"/>
        <v>108.80661460794099</v>
      </c>
      <c r="M6" s="204">
        <f t="shared" si="4"/>
        <v>104.08661444163683</v>
      </c>
      <c r="N6" s="204">
        <f t="shared" si="4"/>
        <v>104.53468507129776</v>
      </c>
      <c r="O6" s="205" t="s">
        <v>25</v>
      </c>
    </row>
    <row r="7" spans="1:15" ht="15.75" x14ac:dyDescent="0.25">
      <c r="B7" s="200" t="s">
        <v>7</v>
      </c>
      <c r="C7" s="201">
        <v>2897721</v>
      </c>
      <c r="D7" s="201">
        <v>3314089</v>
      </c>
      <c r="E7" s="202">
        <v>806084084</v>
      </c>
      <c r="F7" s="202">
        <v>846533278</v>
      </c>
      <c r="G7" s="202">
        <v>962355177</v>
      </c>
      <c r="H7" s="202">
        <v>945029829</v>
      </c>
      <c r="I7" s="203">
        <f t="shared" si="0"/>
        <v>-0.14702789344440892</v>
      </c>
      <c r="J7" s="203">
        <f t="shared" si="1"/>
        <v>-0.10422586459966654</v>
      </c>
      <c r="K7" s="203">
        <f t="shared" si="2"/>
        <v>-4.7782166456071695E-2</v>
      </c>
      <c r="L7" s="204">
        <f t="shared" si="3"/>
        <v>92.809007269317775</v>
      </c>
      <c r="M7" s="204">
        <f t="shared" si="4"/>
        <v>93.238097058205085</v>
      </c>
      <c r="N7" s="204">
        <f t="shared" si="4"/>
        <v>99.539791348787972</v>
      </c>
      <c r="O7" s="205" t="s">
        <v>26</v>
      </c>
    </row>
    <row r="8" spans="1:15" ht="15.75" x14ac:dyDescent="0.25">
      <c r="B8" s="200" t="s">
        <v>8</v>
      </c>
      <c r="C8" s="201">
        <v>2715650</v>
      </c>
      <c r="D8" s="201">
        <v>2897721</v>
      </c>
      <c r="E8" s="202">
        <v>817792033</v>
      </c>
      <c r="F8" s="202">
        <v>771169831</v>
      </c>
      <c r="G8" s="202">
        <v>878850725</v>
      </c>
      <c r="H8" s="202">
        <v>806084084</v>
      </c>
      <c r="I8" s="203">
        <f t="shared" si="0"/>
        <v>1.4524476084308846E-2</v>
      </c>
      <c r="J8" s="203">
        <f t="shared" si="1"/>
        <v>-4.3313413194745576E-2</v>
      </c>
      <c r="K8" s="203">
        <f t="shared" si="2"/>
        <v>6.0456465133683412E-2</v>
      </c>
      <c r="L8" s="204">
        <f t="shared" si="3"/>
        <v>94.157009475809431</v>
      </c>
      <c r="M8" s="204">
        <f t="shared" si="4"/>
        <v>89.199636834831253</v>
      </c>
      <c r="N8" s="204">
        <f t="shared" si="4"/>
        <v>105.55761527388009</v>
      </c>
      <c r="O8" s="205" t="s">
        <v>27</v>
      </c>
    </row>
    <row r="9" spans="1:15" ht="15.75" x14ac:dyDescent="0.25">
      <c r="B9" s="200" t="s">
        <v>9</v>
      </c>
      <c r="C9" s="201">
        <v>3002512</v>
      </c>
      <c r="D9" s="201">
        <v>2715650</v>
      </c>
      <c r="E9" s="202">
        <v>893588640</v>
      </c>
      <c r="F9" s="202">
        <v>917029728</v>
      </c>
      <c r="G9" s="202">
        <v>842998563</v>
      </c>
      <c r="H9" s="202">
        <v>817792033</v>
      </c>
      <c r="I9" s="203">
        <f t="shared" si="0"/>
        <v>9.2684452698746256E-2</v>
      </c>
      <c r="J9" s="203">
        <f t="shared" si="1"/>
        <v>0.12134832695294806</v>
      </c>
      <c r="K9" s="203">
        <f t="shared" si="2"/>
        <v>-2.5561971748859214E-2</v>
      </c>
      <c r="L9" s="204">
        <f t="shared" si="3"/>
        <v>102.88390036682549</v>
      </c>
      <c r="M9" s="204">
        <f t="shared" si="4"/>
        <v>100.02386352954858</v>
      </c>
      <c r="N9" s="204">
        <f t="shared" si="4"/>
        <v>102.85935449437221</v>
      </c>
      <c r="O9" s="205" t="s">
        <v>28</v>
      </c>
    </row>
    <row r="10" spans="1:15" ht="15.75" x14ac:dyDescent="0.25">
      <c r="B10" s="200" t="s">
        <v>10</v>
      </c>
      <c r="C10" s="201">
        <v>3008889</v>
      </c>
      <c r="D10" s="201">
        <v>3002512</v>
      </c>
      <c r="E10" s="202">
        <v>954413054</v>
      </c>
      <c r="F10" s="202">
        <v>914575330</v>
      </c>
      <c r="G10" s="202">
        <v>937532299</v>
      </c>
      <c r="H10" s="202">
        <v>893588640</v>
      </c>
      <c r="I10" s="203">
        <f t="shared" si="0"/>
        <v>6.80675774929278E-2</v>
      </c>
      <c r="J10" s="203">
        <f t="shared" si="1"/>
        <v>2.348585138683057E-2</v>
      </c>
      <c r="K10" s="203">
        <f t="shared" si="2"/>
        <v>4.3558712654101495E-2</v>
      </c>
      <c r="L10" s="204">
        <f t="shared" si="3"/>
        <v>109.88695822781904</v>
      </c>
      <c r="M10" s="204">
        <f t="shared" si="4"/>
        <v>102.37300912354017</v>
      </c>
      <c r="N10" s="204">
        <f t="shared" si="4"/>
        <v>107.33977556057893</v>
      </c>
      <c r="O10" s="205" t="s">
        <v>29</v>
      </c>
    </row>
    <row r="11" spans="1:15" ht="15.75" x14ac:dyDescent="0.25">
      <c r="B11" s="200" t="s">
        <v>11</v>
      </c>
      <c r="C11" s="201">
        <v>2985717</v>
      </c>
      <c r="D11" s="201">
        <v>3008889</v>
      </c>
      <c r="E11" s="202">
        <v>990145041</v>
      </c>
      <c r="F11" s="202">
        <v>939899844</v>
      </c>
      <c r="G11" s="202">
        <v>965067696</v>
      </c>
      <c r="H11" s="202">
        <v>954413054</v>
      </c>
      <c r="I11" s="203">
        <f t="shared" si="0"/>
        <v>3.7438703138274576E-2</v>
      </c>
      <c r="J11" s="203">
        <f t="shared" si="1"/>
        <v>-1.5206424450267431E-2</v>
      </c>
      <c r="K11" s="203">
        <f t="shared" si="2"/>
        <v>5.3458033130602267E-2</v>
      </c>
      <c r="L11" s="204">
        <f t="shared" si="3"/>
        <v>114.00098343567834</v>
      </c>
      <c r="M11" s="204">
        <f t="shared" si="4"/>
        <v>100.81628169455652</v>
      </c>
      <c r="N11" s="204">
        <f t="shared" si="4"/>
        <v>113.07794883872776</v>
      </c>
      <c r="O11" s="205" t="s">
        <v>30</v>
      </c>
    </row>
    <row r="12" spans="1:15" ht="15.75" x14ac:dyDescent="0.25">
      <c r="B12" s="200" t="s">
        <v>12</v>
      </c>
      <c r="C12" s="201">
        <v>2893451</v>
      </c>
      <c r="D12" s="201">
        <v>2985717</v>
      </c>
      <c r="E12" s="202">
        <v>959182247</v>
      </c>
      <c r="F12" s="202">
        <v>959399694</v>
      </c>
      <c r="G12" s="202">
        <v>987516281</v>
      </c>
      <c r="H12" s="202">
        <v>990145041</v>
      </c>
      <c r="I12" s="203">
        <f t="shared" si="0"/>
        <v>-3.1270968108600528E-2</v>
      </c>
      <c r="J12" s="203">
        <f t="shared" si="1"/>
        <v>-3.105135684863769E-2</v>
      </c>
      <c r="K12" s="203">
        <f t="shared" si="2"/>
        <v>-2.266490195482751E-4</v>
      </c>
      <c r="L12" s="204">
        <f t="shared" si="3"/>
        <v>110.43606231831214</v>
      </c>
      <c r="M12" s="204">
        <f t="shared" si="4"/>
        <v>97.685799355506063</v>
      </c>
      <c r="N12" s="204">
        <f t="shared" si="4"/>
        <v>113.05231983249094</v>
      </c>
      <c r="O12" s="205" t="s">
        <v>31</v>
      </c>
    </row>
    <row r="13" spans="1:15" ht="15.75" x14ac:dyDescent="0.25">
      <c r="B13" s="77"/>
      <c r="C13" s="77"/>
      <c r="D13" s="77"/>
      <c r="E13" s="77"/>
      <c r="F13" s="77"/>
      <c r="G13" s="77"/>
      <c r="H13" s="199" t="s">
        <v>128</v>
      </c>
      <c r="I13" s="206">
        <f>AVERAGE(I4:I12)</f>
        <v>1.5093405284918232E-2</v>
      </c>
      <c r="J13" s="206">
        <f>AVERAGE(J4:J12)</f>
        <v>-1.0464581908166543E-3</v>
      </c>
      <c r="K13" s="206">
        <f>AVERAGE(K4:K12)</f>
        <v>1.6093365753922576E-2</v>
      </c>
      <c r="L13" s="77"/>
      <c r="M13" s="77"/>
      <c r="N13" s="77"/>
      <c r="O13" s="77"/>
    </row>
  </sheetData>
  <hyperlinks>
    <hyperlink ref="A1" location="Index!A1" display="Back to Index"/>
  </hyperlinks>
  <pageMargins left="0.7" right="0.7" top="0.75" bottom="0.75" header="0.3" footer="0.3"/>
  <pageSetup paperSize="9" scale="49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zoomScaleNormal="100" workbookViewId="0">
      <selection activeCell="H9" sqref="H9"/>
    </sheetView>
  </sheetViews>
  <sheetFormatPr defaultRowHeight="15" x14ac:dyDescent="0.25"/>
  <cols>
    <col min="1" max="2" width="12.7109375" bestFit="1" customWidth="1"/>
    <col min="3" max="4" width="10.140625" bestFit="1" customWidth="1"/>
    <col min="5" max="8" width="13.7109375" bestFit="1" customWidth="1"/>
    <col min="9" max="9" width="8.42578125" bestFit="1" customWidth="1"/>
    <col min="10" max="10" width="16.5703125" bestFit="1" customWidth="1"/>
    <col min="11" max="11" width="8.85546875" bestFit="1" customWidth="1"/>
    <col min="12" max="12" width="8.42578125" bestFit="1" customWidth="1"/>
    <col min="13" max="13" width="14.42578125" bestFit="1" customWidth="1"/>
    <col min="14" max="14" width="8.85546875" bestFit="1" customWidth="1"/>
    <col min="15" max="15" width="13.85546875" bestFit="1" customWidth="1"/>
  </cols>
  <sheetData>
    <row r="1" spans="1:15" x14ac:dyDescent="0.25">
      <c r="A1" s="17" t="s">
        <v>78</v>
      </c>
    </row>
    <row r="2" spans="1:15" ht="18.75" x14ac:dyDescent="0.3">
      <c r="B2" s="110" t="s">
        <v>71</v>
      </c>
    </row>
    <row r="3" spans="1:15" ht="63" x14ac:dyDescent="0.25">
      <c r="B3" s="199" t="s">
        <v>0</v>
      </c>
      <c r="C3" s="199" t="s">
        <v>1</v>
      </c>
      <c r="D3" s="199" t="s">
        <v>2</v>
      </c>
      <c r="E3" s="199" t="s">
        <v>13</v>
      </c>
      <c r="F3" s="199" t="s">
        <v>14</v>
      </c>
      <c r="G3" s="199" t="s">
        <v>15</v>
      </c>
      <c r="H3" s="199" t="s">
        <v>16</v>
      </c>
      <c r="I3" s="199" t="s">
        <v>17</v>
      </c>
      <c r="J3" s="199" t="s">
        <v>18</v>
      </c>
      <c r="K3" s="199" t="s">
        <v>19</v>
      </c>
      <c r="L3" s="199" t="s">
        <v>20</v>
      </c>
      <c r="M3" s="199" t="s">
        <v>21</v>
      </c>
      <c r="N3" s="199" t="s">
        <v>22</v>
      </c>
      <c r="O3" s="199" t="s">
        <v>23</v>
      </c>
    </row>
    <row r="4" spans="1:15" ht="15.75" x14ac:dyDescent="0.25">
      <c r="B4" s="200" t="s">
        <v>4</v>
      </c>
      <c r="C4" s="201">
        <v>4782324</v>
      </c>
      <c r="D4" s="201"/>
      <c r="E4" s="202">
        <v>347250287</v>
      </c>
      <c r="F4" s="202"/>
      <c r="G4" s="202"/>
      <c r="H4" s="202"/>
      <c r="I4" s="203"/>
      <c r="J4" s="203"/>
      <c r="K4" s="203"/>
      <c r="L4" s="204">
        <v>100</v>
      </c>
      <c r="M4" s="204">
        <v>100</v>
      </c>
      <c r="N4" s="204">
        <v>100</v>
      </c>
      <c r="O4" s="205"/>
    </row>
    <row r="5" spans="1:15" ht="15.75" x14ac:dyDescent="0.25">
      <c r="B5" s="200" t="s">
        <v>5</v>
      </c>
      <c r="C5" s="201">
        <v>4775285</v>
      </c>
      <c r="D5" s="201">
        <v>4782324</v>
      </c>
      <c r="E5" s="202">
        <v>346738786</v>
      </c>
      <c r="F5" s="202">
        <v>345430884</v>
      </c>
      <c r="G5" s="202">
        <v>363544464</v>
      </c>
      <c r="H5" s="202">
        <v>347250287</v>
      </c>
      <c r="I5" s="203">
        <f t="shared" ref="I5:I12" si="0">E5/H5-1</f>
        <v>-1.4730038221681951E-3</v>
      </c>
      <c r="J5" s="203">
        <f t="shared" ref="J5:J12" si="1">F5/H5-1</f>
        <v>-5.2394571527021316E-3</v>
      </c>
      <c r="K5" s="203">
        <f t="shared" ref="K5:K12" si="2">E5/F5-1</f>
        <v>3.7862914423134608E-3</v>
      </c>
      <c r="L5" s="204">
        <f t="shared" ref="L5:L12" si="3">L4+L4*I5</f>
        <v>99.852699617783173</v>
      </c>
      <c r="M5" s="204">
        <f t="shared" ref="M5:N12" si="4">M4+M4*J5</f>
        <v>99.476054284729784</v>
      </c>
      <c r="N5" s="204">
        <f t="shared" si="4"/>
        <v>100.37862914423134</v>
      </c>
      <c r="O5" s="205" t="s">
        <v>24</v>
      </c>
    </row>
    <row r="6" spans="1:15" ht="15.75" x14ac:dyDescent="0.25">
      <c r="B6" s="200" t="s">
        <v>6</v>
      </c>
      <c r="C6" s="201">
        <v>4789687</v>
      </c>
      <c r="D6" s="201">
        <v>4775285</v>
      </c>
      <c r="E6" s="202">
        <v>358286294</v>
      </c>
      <c r="F6" s="202">
        <v>354350634</v>
      </c>
      <c r="G6" s="202">
        <v>356072411</v>
      </c>
      <c r="H6" s="202">
        <v>346738786</v>
      </c>
      <c r="I6" s="203">
        <f t="shared" si="0"/>
        <v>3.3303190950204176E-2</v>
      </c>
      <c r="J6" s="203">
        <f t="shared" si="1"/>
        <v>2.1952686885164274E-2</v>
      </c>
      <c r="K6" s="203">
        <f t="shared" si="2"/>
        <v>1.1106682540886981E-2</v>
      </c>
      <c r="L6" s="204">
        <f t="shared" si="3"/>
        <v>103.17811314004759</v>
      </c>
      <c r="M6" s="204">
        <f t="shared" si="4"/>
        <v>101.65982095701406</v>
      </c>
      <c r="N6" s="204">
        <f t="shared" si="4"/>
        <v>101.49350271202574</v>
      </c>
      <c r="O6" s="205" t="s">
        <v>25</v>
      </c>
    </row>
    <row r="7" spans="1:15" ht="15.75" x14ac:dyDescent="0.25">
      <c r="B7" s="200" t="s">
        <v>7</v>
      </c>
      <c r="C7" s="201">
        <v>4809199</v>
      </c>
      <c r="D7" s="201">
        <v>4789687</v>
      </c>
      <c r="E7" s="202">
        <v>352214387</v>
      </c>
      <c r="F7" s="202">
        <v>350653153</v>
      </c>
      <c r="G7" s="202">
        <v>362774384</v>
      </c>
      <c r="H7" s="202">
        <v>358286294</v>
      </c>
      <c r="I7" s="203">
        <f t="shared" si="0"/>
        <v>-1.6947081430918498E-2</v>
      </c>
      <c r="J7" s="203">
        <f t="shared" si="1"/>
        <v>-2.1304585544653865E-2</v>
      </c>
      <c r="K7" s="203">
        <f t="shared" si="2"/>
        <v>4.4523597938388448E-3</v>
      </c>
      <c r="L7" s="204">
        <f t="shared" si="3"/>
        <v>101.42954525477468</v>
      </c>
      <c r="M7" s="204">
        <f t="shared" si="4"/>
        <v>99.494000604981167</v>
      </c>
      <c r="N7" s="204">
        <f t="shared" si="4"/>
        <v>101.94538830283665</v>
      </c>
      <c r="O7" s="205" t="s">
        <v>26</v>
      </c>
    </row>
    <row r="8" spans="1:15" ht="15.75" x14ac:dyDescent="0.25">
      <c r="B8" s="200" t="s">
        <v>8</v>
      </c>
      <c r="C8" s="201">
        <v>4763955</v>
      </c>
      <c r="D8" s="201">
        <v>4809199</v>
      </c>
      <c r="E8" s="202">
        <v>354760843</v>
      </c>
      <c r="F8" s="202">
        <v>340906640</v>
      </c>
      <c r="G8" s="202">
        <v>364116610</v>
      </c>
      <c r="H8" s="202">
        <v>352214387</v>
      </c>
      <c r="I8" s="203">
        <f t="shared" si="0"/>
        <v>7.2298466331530697E-3</v>
      </c>
      <c r="J8" s="203">
        <f t="shared" si="1"/>
        <v>-3.2104727737881977E-2</v>
      </c>
      <c r="K8" s="203">
        <f t="shared" si="2"/>
        <v>4.0639287636051957E-2</v>
      </c>
      <c r="L8" s="204">
        <f t="shared" si="3"/>
        <v>102.16286531103717</v>
      </c>
      <c r="M8" s="204">
        <f t="shared" si="4"/>
        <v>96.299772804005585</v>
      </c>
      <c r="N8" s="204">
        <f t="shared" si="4"/>
        <v>106.08837626124463</v>
      </c>
      <c r="O8" s="205" t="s">
        <v>27</v>
      </c>
    </row>
    <row r="9" spans="1:15" ht="15.75" x14ac:dyDescent="0.25">
      <c r="B9" s="200" t="s">
        <v>9</v>
      </c>
      <c r="C9" s="201">
        <v>3927412</v>
      </c>
      <c r="D9" s="201">
        <v>4763955</v>
      </c>
      <c r="E9" s="202">
        <v>309107379</v>
      </c>
      <c r="F9" s="202">
        <v>306176864</v>
      </c>
      <c r="G9" s="202">
        <v>359232475</v>
      </c>
      <c r="H9" s="202">
        <v>354760843</v>
      </c>
      <c r="I9" s="203">
        <f t="shared" si="0"/>
        <v>-0.12868800179280215</v>
      </c>
      <c r="J9" s="203">
        <f t="shared" si="1"/>
        <v>-0.13694853859618328</v>
      </c>
      <c r="K9" s="203">
        <f t="shared" si="2"/>
        <v>9.5713143106723741E-3</v>
      </c>
      <c r="L9" s="204">
        <f t="shared" si="3"/>
        <v>89.015730316732615</v>
      </c>
      <c r="M9" s="204">
        <f t="shared" si="4"/>
        <v>83.111659651352539</v>
      </c>
      <c r="N9" s="204">
        <f t="shared" si="4"/>
        <v>107.10378145514989</v>
      </c>
      <c r="O9" s="205" t="s">
        <v>28</v>
      </c>
    </row>
    <row r="10" spans="1:15" ht="15.75" x14ac:dyDescent="0.25">
      <c r="B10" s="200" t="s">
        <v>10</v>
      </c>
      <c r="C10" s="201">
        <v>3939928</v>
      </c>
      <c r="D10" s="201">
        <v>3927412</v>
      </c>
      <c r="E10" s="202">
        <v>307558319</v>
      </c>
      <c r="F10" s="202">
        <v>313576268</v>
      </c>
      <c r="G10" s="202">
        <v>305016258</v>
      </c>
      <c r="H10" s="202">
        <v>309107379</v>
      </c>
      <c r="I10" s="203">
        <f t="shared" si="0"/>
        <v>-5.011397673557294E-3</v>
      </c>
      <c r="J10" s="203">
        <f t="shared" si="1"/>
        <v>1.4457399931562254E-2</v>
      </c>
      <c r="K10" s="203">
        <f t="shared" si="2"/>
        <v>-1.9191340717148897E-2</v>
      </c>
      <c r="L10" s="204">
        <f t="shared" si="3"/>
        <v>88.569637092913339</v>
      </c>
      <c r="M10" s="204">
        <f t="shared" si="4"/>
        <v>84.313238153908031</v>
      </c>
      <c r="N10" s="204">
        <f t="shared" si="4"/>
        <v>105.04831629314906</v>
      </c>
      <c r="O10" s="205" t="s">
        <v>29</v>
      </c>
    </row>
    <row r="11" spans="1:15" ht="15.75" x14ac:dyDescent="0.25">
      <c r="B11" s="200" t="s">
        <v>11</v>
      </c>
      <c r="C11" s="201">
        <v>3990126</v>
      </c>
      <c r="D11" s="201">
        <v>3939928</v>
      </c>
      <c r="E11" s="202">
        <v>319906305</v>
      </c>
      <c r="F11" s="202">
        <v>321197209</v>
      </c>
      <c r="G11" s="202">
        <v>315018657</v>
      </c>
      <c r="H11" s="202">
        <v>307558319</v>
      </c>
      <c r="I11" s="203">
        <f t="shared" si="0"/>
        <v>4.0148437669149883E-2</v>
      </c>
      <c r="J11" s="203">
        <f t="shared" si="1"/>
        <v>4.4345703424136573E-2</v>
      </c>
      <c r="K11" s="203">
        <f t="shared" si="2"/>
        <v>-4.0190386585831073E-3</v>
      </c>
      <c r="L11" s="204">
        <f t="shared" si="3"/>
        <v>92.125569647117402</v>
      </c>
      <c r="M11" s="204">
        <f t="shared" si="4"/>
        <v>88.05216800780984</v>
      </c>
      <c r="N11" s="204">
        <f t="shared" si="4"/>
        <v>104.62612304894782</v>
      </c>
      <c r="O11" s="205" t="s">
        <v>30</v>
      </c>
    </row>
    <row r="12" spans="1:15" ht="15.75" x14ac:dyDescent="0.25">
      <c r="B12" s="200" t="s">
        <v>12</v>
      </c>
      <c r="C12" s="201">
        <v>3886440</v>
      </c>
      <c r="D12" s="201">
        <v>3990126</v>
      </c>
      <c r="E12" s="202">
        <v>298967522</v>
      </c>
      <c r="F12" s="202">
        <v>312137057</v>
      </c>
      <c r="G12" s="202">
        <v>310671167</v>
      </c>
      <c r="H12" s="202">
        <v>319906305</v>
      </c>
      <c r="I12" s="203">
        <f t="shared" si="0"/>
        <v>-6.5452861268239126E-2</v>
      </c>
      <c r="J12" s="203">
        <f t="shared" si="1"/>
        <v>-2.4286010868088348E-2</v>
      </c>
      <c r="K12" s="203">
        <f t="shared" si="2"/>
        <v>-4.2191513966891803E-2</v>
      </c>
      <c r="L12" s="204">
        <f t="shared" si="3"/>
        <v>86.095687517747123</v>
      </c>
      <c r="M12" s="204">
        <f t="shared" si="4"/>
        <v>85.913732098613423</v>
      </c>
      <c r="N12" s="204">
        <f t="shared" si="4"/>
        <v>100.21178851702639</v>
      </c>
      <c r="O12" s="205" t="s">
        <v>31</v>
      </c>
    </row>
    <row r="13" spans="1:15" ht="15.75" x14ac:dyDescent="0.25">
      <c r="B13" s="77"/>
      <c r="C13" s="77"/>
      <c r="D13" s="77"/>
      <c r="E13" s="77"/>
      <c r="F13" s="77"/>
      <c r="G13" s="77"/>
      <c r="H13" s="199" t="s">
        <v>128</v>
      </c>
      <c r="I13" s="206">
        <f>AVERAGE(I4:I12)</f>
        <v>-1.7111358841897267E-2</v>
      </c>
      <c r="J13" s="206">
        <f>AVERAGE(J4:J12)</f>
        <v>-1.7390941207330812E-2</v>
      </c>
      <c r="K13" s="206">
        <f>AVERAGE(K4:K12)</f>
        <v>5.1925529764247635E-4</v>
      </c>
      <c r="L13" s="77"/>
      <c r="M13" s="77"/>
      <c r="N13" s="77"/>
      <c r="O13" s="77"/>
    </row>
  </sheetData>
  <hyperlinks>
    <hyperlink ref="A1" location="Index!A1" display="Back to Index"/>
  </hyperlinks>
  <pageMargins left="0.7" right="0.7" top="0.75" bottom="0.75" header="0.3" footer="0.3"/>
  <pageSetup paperSize="9" scale="49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1"/>
  <sheetViews>
    <sheetView topLeftCell="M1" zoomScaleNormal="100" workbookViewId="0">
      <selection activeCell="G29" sqref="G29"/>
    </sheetView>
  </sheetViews>
  <sheetFormatPr defaultRowHeight="15" x14ac:dyDescent="0.25"/>
  <cols>
    <col min="2" max="2" width="32.140625" bestFit="1" customWidth="1"/>
    <col min="3" max="3" width="36.5703125" bestFit="1" customWidth="1"/>
    <col min="4" max="4" width="23.7109375" bestFit="1" customWidth="1"/>
    <col min="5" max="5" width="12.28515625" bestFit="1" customWidth="1"/>
    <col min="6" max="6" width="23.7109375" bestFit="1" customWidth="1"/>
    <col min="7" max="7" width="12.28515625" bestFit="1" customWidth="1"/>
    <col min="8" max="8" width="23.7109375" bestFit="1" customWidth="1"/>
    <col min="9" max="9" width="12.28515625" bestFit="1" customWidth="1"/>
    <col min="10" max="10" width="23.7109375" bestFit="1" customWidth="1"/>
    <col min="11" max="11" width="13.140625" customWidth="1"/>
    <col min="12" max="12" width="23.7109375" bestFit="1" customWidth="1"/>
    <col min="13" max="13" width="9" customWidth="1"/>
    <col min="14" max="14" width="23.7109375" bestFit="1" customWidth="1"/>
    <col min="15" max="15" width="12.28515625" bestFit="1" customWidth="1"/>
    <col min="16" max="16" width="23.7109375" bestFit="1" customWidth="1"/>
    <col min="17" max="17" width="12.28515625" bestFit="1" customWidth="1"/>
    <col min="18" max="18" width="23.7109375" bestFit="1" customWidth="1"/>
    <col min="19" max="19" width="12.28515625" bestFit="1" customWidth="1"/>
    <col min="20" max="20" width="23.7109375" bestFit="1" customWidth="1"/>
    <col min="21" max="21" width="12.28515625" bestFit="1" customWidth="1"/>
  </cols>
  <sheetData>
    <row r="1" spans="2:21" ht="15.75" thickBot="1" x14ac:dyDescent="0.3"/>
    <row r="2" spans="2:21" ht="16.5" thickBot="1" x14ac:dyDescent="0.3">
      <c r="B2" s="77"/>
      <c r="C2" s="121"/>
      <c r="D2" s="280" t="s">
        <v>4</v>
      </c>
      <c r="E2" s="281"/>
      <c r="F2" s="287" t="s">
        <v>5</v>
      </c>
      <c r="G2" s="287"/>
      <c r="H2" s="280" t="s">
        <v>6</v>
      </c>
      <c r="I2" s="281"/>
      <c r="J2" s="287" t="s">
        <v>7</v>
      </c>
      <c r="K2" s="287"/>
      <c r="L2" s="280" t="s">
        <v>8</v>
      </c>
      <c r="M2" s="281"/>
      <c r="N2" s="287" t="s">
        <v>9</v>
      </c>
      <c r="O2" s="287"/>
      <c r="P2" s="280" t="s">
        <v>10</v>
      </c>
      <c r="Q2" s="281"/>
      <c r="R2" s="287" t="s">
        <v>11</v>
      </c>
      <c r="S2" s="287"/>
      <c r="T2" s="280" t="s">
        <v>12</v>
      </c>
      <c r="U2" s="281"/>
    </row>
    <row r="3" spans="2:21" ht="63.75" thickBot="1" x14ac:dyDescent="0.3">
      <c r="B3" s="78"/>
      <c r="C3" s="122" t="s">
        <v>99</v>
      </c>
      <c r="D3" s="81" t="s">
        <v>188</v>
      </c>
      <c r="E3" s="123" t="s">
        <v>186</v>
      </c>
      <c r="F3" s="81" t="s">
        <v>188</v>
      </c>
      <c r="G3" s="123" t="s">
        <v>186</v>
      </c>
      <c r="H3" s="81" t="s">
        <v>188</v>
      </c>
      <c r="I3" s="123" t="s">
        <v>186</v>
      </c>
      <c r="J3" s="81" t="s">
        <v>188</v>
      </c>
      <c r="K3" s="123" t="s">
        <v>186</v>
      </c>
      <c r="L3" s="81" t="s">
        <v>188</v>
      </c>
      <c r="M3" s="123" t="s">
        <v>186</v>
      </c>
      <c r="N3" s="81" t="s">
        <v>188</v>
      </c>
      <c r="O3" s="123" t="s">
        <v>186</v>
      </c>
      <c r="P3" s="81" t="s">
        <v>188</v>
      </c>
      <c r="Q3" s="123" t="s">
        <v>186</v>
      </c>
      <c r="R3" s="81" t="s">
        <v>188</v>
      </c>
      <c r="S3" s="123" t="s">
        <v>186</v>
      </c>
      <c r="T3" s="81" t="s">
        <v>188</v>
      </c>
      <c r="U3" s="123" t="s">
        <v>186</v>
      </c>
    </row>
    <row r="4" spans="2:21" ht="15.75" x14ac:dyDescent="0.25">
      <c r="B4" s="282" t="s">
        <v>175</v>
      </c>
      <c r="C4" s="84" t="s">
        <v>57</v>
      </c>
      <c r="D4" s="124">
        <v>19253265246</v>
      </c>
      <c r="E4" s="125">
        <f>D4/$D$21</f>
        <v>0.32969746121706162</v>
      </c>
      <c r="F4" s="126">
        <v>20534651988</v>
      </c>
      <c r="G4" s="127">
        <f>F4/$F$21</f>
        <v>0.32820633229373231</v>
      </c>
      <c r="H4" s="124">
        <v>21372656511</v>
      </c>
      <c r="I4" s="125">
        <f>H4/$H$21</f>
        <v>0.33172023755221874</v>
      </c>
      <c r="J4" s="126">
        <v>22270969117</v>
      </c>
      <c r="K4" s="127">
        <f>J4/$J$21</f>
        <v>0.30549784807116032</v>
      </c>
      <c r="L4" s="124">
        <v>23078622128</v>
      </c>
      <c r="M4" s="125">
        <f>L4/$L$21</f>
        <v>0.30902729846388488</v>
      </c>
      <c r="N4" s="126">
        <v>24101188656</v>
      </c>
      <c r="O4" s="127">
        <f>N4/$N$21</f>
        <v>0.30716776055355571</v>
      </c>
      <c r="P4" s="124">
        <v>25075349538</v>
      </c>
      <c r="Q4" s="125">
        <f>P4/$P$21</f>
        <v>0.30853419011162303</v>
      </c>
      <c r="R4" s="126">
        <v>26462249579</v>
      </c>
      <c r="S4" s="127">
        <f>R4/$R$21</f>
        <v>0.3195980617955767</v>
      </c>
      <c r="T4" s="124">
        <v>26691927005</v>
      </c>
      <c r="U4" s="128">
        <f>T4/$T$21</f>
        <v>0.31535486598337475</v>
      </c>
    </row>
    <row r="5" spans="2:21" ht="15.75" x14ac:dyDescent="0.25">
      <c r="B5" s="283"/>
      <c r="C5" s="89" t="s">
        <v>58</v>
      </c>
      <c r="D5" s="129">
        <v>6763985371</v>
      </c>
      <c r="E5" s="130">
        <f t="shared" ref="E5:E20" si="0">D5/$D$21</f>
        <v>0.11582808297887845</v>
      </c>
      <c r="F5" s="131">
        <v>7488266080</v>
      </c>
      <c r="G5" s="132">
        <f t="shared" ref="G5:G21" si="1">F5/$F$21</f>
        <v>0.11968531761787773</v>
      </c>
      <c r="H5" s="129">
        <v>7885756487</v>
      </c>
      <c r="I5" s="130">
        <f t="shared" ref="I5:I21" si="2">H5/$H$21</f>
        <v>0.12239306862954852</v>
      </c>
      <c r="J5" s="131">
        <v>8206802633</v>
      </c>
      <c r="K5" s="132">
        <f t="shared" ref="K5:K21" si="3">J5/$J$21</f>
        <v>0.11257527819085576</v>
      </c>
      <c r="L5" s="129">
        <v>8546218360</v>
      </c>
      <c r="M5" s="130">
        <f t="shared" ref="M5:M21" si="4">L5/$L$21</f>
        <v>0.11443554806805634</v>
      </c>
      <c r="N5" s="131">
        <v>9275173143</v>
      </c>
      <c r="O5" s="132">
        <f t="shared" ref="O5:O21" si="5">N5/$N$21</f>
        <v>0.11821135479027614</v>
      </c>
      <c r="P5" s="129">
        <v>9815241661</v>
      </c>
      <c r="Q5" s="130">
        <f t="shared" ref="Q5:Q21" si="6">P5/$P$21</f>
        <v>0.12076950839856709</v>
      </c>
      <c r="R5" s="131">
        <v>10221877406</v>
      </c>
      <c r="S5" s="132">
        <f t="shared" ref="S5:S21" si="7">R5/$R$21</f>
        <v>0.12345481804623853</v>
      </c>
      <c r="T5" s="129">
        <v>10631641076</v>
      </c>
      <c r="U5" s="133">
        <f t="shared" ref="U5:U21" si="8">T5/$T$21</f>
        <v>0.12560875601365457</v>
      </c>
    </row>
    <row r="6" spans="2:21" ht="15.75" x14ac:dyDescent="0.25">
      <c r="B6" s="283"/>
      <c r="C6" s="89" t="s">
        <v>62</v>
      </c>
      <c r="D6" s="129">
        <v>3021863889</v>
      </c>
      <c r="E6" s="130">
        <f t="shared" si="0"/>
        <v>5.1747110924667952E-2</v>
      </c>
      <c r="F6" s="131">
        <v>3298253401</v>
      </c>
      <c r="G6" s="132">
        <f t="shared" si="1"/>
        <v>5.2716143051761116E-2</v>
      </c>
      <c r="H6" s="129">
        <v>3432768016</v>
      </c>
      <c r="I6" s="130">
        <f t="shared" si="2"/>
        <v>5.3279227181848313E-2</v>
      </c>
      <c r="J6" s="131">
        <v>3508862107</v>
      </c>
      <c r="K6" s="132">
        <f t="shared" si="3"/>
        <v>4.8132158831323185E-2</v>
      </c>
      <c r="L6" s="129">
        <v>3692014018</v>
      </c>
      <c r="M6" s="130">
        <f t="shared" si="4"/>
        <v>4.943679529676525E-2</v>
      </c>
      <c r="N6" s="131">
        <v>3923106579</v>
      </c>
      <c r="O6" s="132">
        <f t="shared" si="5"/>
        <v>4.9999685886212626E-2</v>
      </c>
      <c r="P6" s="129">
        <v>4201423614</v>
      </c>
      <c r="Q6" s="130">
        <f t="shared" si="6"/>
        <v>5.169550398876431E-2</v>
      </c>
      <c r="R6" s="131">
        <v>4454964482</v>
      </c>
      <c r="S6" s="132">
        <f t="shared" si="7"/>
        <v>5.3804874357516366E-2</v>
      </c>
      <c r="T6" s="129">
        <v>4818530379</v>
      </c>
      <c r="U6" s="133">
        <f t="shared" si="8"/>
        <v>5.6929085772702726E-2</v>
      </c>
    </row>
    <row r="7" spans="2:21" ht="16.5" thickBot="1" x14ac:dyDescent="0.3">
      <c r="B7" s="284"/>
      <c r="C7" s="94" t="s">
        <v>66</v>
      </c>
      <c r="D7" s="134">
        <v>2563578106</v>
      </c>
      <c r="E7" s="135">
        <f t="shared" si="0"/>
        <v>4.3899316940820748E-2</v>
      </c>
      <c r="F7" s="136">
        <v>2759286983</v>
      </c>
      <c r="G7" s="137">
        <f t="shared" si="1"/>
        <v>4.4101816819953413E-2</v>
      </c>
      <c r="H7" s="134">
        <v>2833537449</v>
      </c>
      <c r="I7" s="135">
        <f t="shared" si="2"/>
        <v>4.3978703125258298E-2</v>
      </c>
      <c r="J7" s="136">
        <v>2836852693</v>
      </c>
      <c r="K7" s="137">
        <f t="shared" si="3"/>
        <v>3.8913995545206789E-2</v>
      </c>
      <c r="L7" s="134">
        <v>2927444066</v>
      </c>
      <c r="M7" s="135">
        <f t="shared" si="4"/>
        <v>3.9199052963501541E-2</v>
      </c>
      <c r="N7" s="136">
        <v>3030502560</v>
      </c>
      <c r="O7" s="137">
        <f t="shared" si="5"/>
        <v>3.8623517619545973E-2</v>
      </c>
      <c r="P7" s="134">
        <v>3252277420</v>
      </c>
      <c r="Q7" s="135">
        <f t="shared" si="6"/>
        <v>4.0016940871646679E-2</v>
      </c>
      <c r="R7" s="136">
        <v>3402452724</v>
      </c>
      <c r="S7" s="137">
        <f t="shared" si="7"/>
        <v>4.1093153954848818E-2</v>
      </c>
      <c r="T7" s="134">
        <v>3456507951</v>
      </c>
      <c r="U7" s="138">
        <f t="shared" si="8"/>
        <v>4.0837313898464046E-2</v>
      </c>
    </row>
    <row r="8" spans="2:21" ht="15.75" x14ac:dyDescent="0.25">
      <c r="B8" s="282" t="s">
        <v>176</v>
      </c>
      <c r="C8" s="84" t="s">
        <v>63</v>
      </c>
      <c r="D8" s="124">
        <v>639297106</v>
      </c>
      <c r="E8" s="125">
        <f t="shared" si="0"/>
        <v>1.0947474629292017E-2</v>
      </c>
      <c r="F8" s="126">
        <v>767466238</v>
      </c>
      <c r="G8" s="127">
        <f t="shared" si="1"/>
        <v>1.2266449866325763E-2</v>
      </c>
      <c r="H8" s="124">
        <v>819339031</v>
      </c>
      <c r="I8" s="125">
        <f t="shared" si="2"/>
        <v>1.2716778462201933E-2</v>
      </c>
      <c r="J8" s="126">
        <v>893831262</v>
      </c>
      <c r="K8" s="127">
        <f t="shared" si="3"/>
        <v>1.2260962944414174E-2</v>
      </c>
      <c r="L8" s="124">
        <v>978097091</v>
      </c>
      <c r="M8" s="125">
        <f t="shared" si="4"/>
        <v>1.3096912804876727E-2</v>
      </c>
      <c r="N8" s="126">
        <v>1094329673</v>
      </c>
      <c r="O8" s="127">
        <f t="shared" si="5"/>
        <v>1.3947145917179982E-2</v>
      </c>
      <c r="P8" s="124">
        <v>1226079523</v>
      </c>
      <c r="Q8" s="125">
        <f t="shared" si="6"/>
        <v>1.508602909275426E-2</v>
      </c>
      <c r="R8" s="126">
        <v>1323878860</v>
      </c>
      <c r="S8" s="127">
        <f t="shared" si="7"/>
        <v>1.5989159063933476E-2</v>
      </c>
      <c r="T8" s="124">
        <v>1362360220</v>
      </c>
      <c r="U8" s="128">
        <f t="shared" si="8"/>
        <v>1.6095762756982743E-2</v>
      </c>
    </row>
    <row r="9" spans="2:21" ht="15.75" x14ac:dyDescent="0.25">
      <c r="B9" s="283"/>
      <c r="C9" s="89" t="s">
        <v>64</v>
      </c>
      <c r="D9" s="129">
        <v>268088482</v>
      </c>
      <c r="E9" s="130">
        <f t="shared" si="0"/>
        <v>4.5908104816298192E-3</v>
      </c>
      <c r="F9" s="131">
        <v>299513802</v>
      </c>
      <c r="G9" s="132">
        <f t="shared" si="1"/>
        <v>4.7871435310039281E-3</v>
      </c>
      <c r="H9" s="129">
        <v>321315679</v>
      </c>
      <c r="I9" s="130">
        <f t="shared" si="2"/>
        <v>4.9870690296395627E-3</v>
      </c>
      <c r="J9" s="131">
        <v>341538207</v>
      </c>
      <c r="K9" s="132">
        <f t="shared" si="3"/>
        <v>4.6849863930230919E-3</v>
      </c>
      <c r="L9" s="129">
        <v>345987296</v>
      </c>
      <c r="M9" s="130">
        <f t="shared" si="4"/>
        <v>4.6328380781444061E-3</v>
      </c>
      <c r="N9" s="131">
        <v>370769339</v>
      </c>
      <c r="O9" s="132">
        <f t="shared" si="5"/>
        <v>4.7254261674848788E-3</v>
      </c>
      <c r="P9" s="129">
        <v>385774694</v>
      </c>
      <c r="Q9" s="130">
        <f t="shared" si="6"/>
        <v>4.7466809026320981E-3</v>
      </c>
      <c r="R9" s="131">
        <v>379171489</v>
      </c>
      <c r="S9" s="132">
        <f t="shared" si="7"/>
        <v>4.5794471331988048E-3</v>
      </c>
      <c r="T9" s="129">
        <v>382974593</v>
      </c>
      <c r="U9" s="133">
        <f t="shared" si="8"/>
        <v>4.5246977270666528E-3</v>
      </c>
    </row>
    <row r="10" spans="2:21" ht="15.75" x14ac:dyDescent="0.25">
      <c r="B10" s="283"/>
      <c r="C10" s="89" t="s">
        <v>65</v>
      </c>
      <c r="D10" s="129">
        <v>634938399</v>
      </c>
      <c r="E10" s="130">
        <f t="shared" si="0"/>
        <v>1.087283510120534E-2</v>
      </c>
      <c r="F10" s="131">
        <v>925893957</v>
      </c>
      <c r="G10" s="132">
        <f t="shared" si="1"/>
        <v>1.4798607733770409E-2</v>
      </c>
      <c r="H10" s="129">
        <v>1053792899</v>
      </c>
      <c r="I10" s="130">
        <f t="shared" si="2"/>
        <v>1.6355684685579852E-2</v>
      </c>
      <c r="J10" s="131">
        <v>1237390133</v>
      </c>
      <c r="K10" s="132">
        <f t="shared" si="3"/>
        <v>1.6973667417437818E-2</v>
      </c>
      <c r="L10" s="129">
        <v>1327967240</v>
      </c>
      <c r="M10" s="130">
        <f t="shared" si="4"/>
        <v>1.7781743049896059E-2</v>
      </c>
      <c r="N10" s="131">
        <v>1450075219</v>
      </c>
      <c r="O10" s="132">
        <f t="shared" si="5"/>
        <v>1.8481095020330057E-2</v>
      </c>
      <c r="P10" s="129">
        <v>1739194001</v>
      </c>
      <c r="Q10" s="130">
        <f t="shared" si="6"/>
        <v>2.139953469969964E-2</v>
      </c>
      <c r="R10" s="131">
        <v>1994143472</v>
      </c>
      <c r="S10" s="132">
        <f t="shared" si="7"/>
        <v>2.40842860577988E-2</v>
      </c>
      <c r="T10" s="129">
        <v>2099840647</v>
      </c>
      <c r="U10" s="133">
        <f t="shared" si="8"/>
        <v>2.4808810757540434E-2</v>
      </c>
    </row>
    <row r="11" spans="2:21" ht="15.75" x14ac:dyDescent="0.25">
      <c r="B11" s="283"/>
      <c r="C11" s="89" t="s">
        <v>67</v>
      </c>
      <c r="D11" s="129">
        <v>801176661</v>
      </c>
      <c r="E11" s="130">
        <f t="shared" si="0"/>
        <v>1.3719538361054915E-2</v>
      </c>
      <c r="F11" s="131">
        <v>865482297</v>
      </c>
      <c r="G11" s="132">
        <f t="shared" si="1"/>
        <v>1.3833045260738837E-2</v>
      </c>
      <c r="H11" s="129">
        <v>821622082</v>
      </c>
      <c r="I11" s="130">
        <f t="shared" si="2"/>
        <v>1.2752213187860581E-2</v>
      </c>
      <c r="J11" s="131">
        <v>815245537</v>
      </c>
      <c r="K11" s="132">
        <f t="shared" si="3"/>
        <v>1.1182977978852607E-2</v>
      </c>
      <c r="L11" s="129">
        <v>859058674</v>
      </c>
      <c r="M11" s="130">
        <f t="shared" si="4"/>
        <v>1.1502964942005967E-2</v>
      </c>
      <c r="N11" s="131">
        <v>904796391</v>
      </c>
      <c r="O11" s="132">
        <f t="shared" si="5"/>
        <v>1.1531559092261619E-2</v>
      </c>
      <c r="P11" s="129">
        <v>944288512</v>
      </c>
      <c r="Q11" s="130">
        <f t="shared" si="6"/>
        <v>1.1618792824407712E-2</v>
      </c>
      <c r="R11" s="131">
        <v>1048586605</v>
      </c>
      <c r="S11" s="132">
        <f t="shared" si="7"/>
        <v>1.2664314331339183E-2</v>
      </c>
      <c r="T11" s="129">
        <v>1074705162</v>
      </c>
      <c r="U11" s="133">
        <f t="shared" si="8"/>
        <v>1.2697228726523378E-2</v>
      </c>
    </row>
    <row r="12" spans="2:21" ht="15.75" x14ac:dyDescent="0.25">
      <c r="B12" s="283"/>
      <c r="C12" s="89" t="s">
        <v>68</v>
      </c>
      <c r="D12" s="129">
        <v>686042927</v>
      </c>
      <c r="E12" s="130">
        <f t="shared" si="0"/>
        <v>1.1747961108301553E-2</v>
      </c>
      <c r="F12" s="131">
        <v>758285378</v>
      </c>
      <c r="G12" s="132">
        <f t="shared" si="1"/>
        <v>1.211971173851804E-2</v>
      </c>
      <c r="H12" s="129">
        <v>805592139</v>
      </c>
      <c r="I12" s="130">
        <f t="shared" si="2"/>
        <v>1.2503416015774288E-2</v>
      </c>
      <c r="J12" s="131">
        <v>920826364</v>
      </c>
      <c r="K12" s="132">
        <f t="shared" si="3"/>
        <v>1.2631263200596847E-2</v>
      </c>
      <c r="L12" s="129">
        <v>941490357</v>
      </c>
      <c r="M12" s="130">
        <f t="shared" si="4"/>
        <v>1.2606741422423124E-2</v>
      </c>
      <c r="N12" s="131">
        <v>964981062</v>
      </c>
      <c r="O12" s="132">
        <f t="shared" si="5"/>
        <v>1.229860800734159E-2</v>
      </c>
      <c r="P12" s="129">
        <v>994023634</v>
      </c>
      <c r="Q12" s="130">
        <f t="shared" si="6"/>
        <v>1.2230747826794357E-2</v>
      </c>
      <c r="R12" s="131">
        <v>984870571</v>
      </c>
      <c r="S12" s="132">
        <f t="shared" si="7"/>
        <v>1.1894783346798049E-2</v>
      </c>
      <c r="T12" s="129">
        <v>1010249365</v>
      </c>
      <c r="U12" s="133">
        <f t="shared" si="8"/>
        <v>1.1935708240536021E-2</v>
      </c>
    </row>
    <row r="13" spans="2:21" ht="16.5" thickBot="1" x14ac:dyDescent="0.3">
      <c r="B13" s="284"/>
      <c r="C13" s="94" t="s">
        <v>70</v>
      </c>
      <c r="D13" s="134">
        <v>489100439</v>
      </c>
      <c r="E13" s="135">
        <f t="shared" si="0"/>
        <v>8.3754714308500056E-3</v>
      </c>
      <c r="F13" s="136">
        <v>523117732</v>
      </c>
      <c r="G13" s="137">
        <f t="shared" si="1"/>
        <v>8.3610159197179384E-3</v>
      </c>
      <c r="H13" s="134">
        <v>528597833</v>
      </c>
      <c r="I13" s="135">
        <f t="shared" si="2"/>
        <v>8.2042491368399285E-3</v>
      </c>
      <c r="J13" s="136">
        <v>535529108</v>
      </c>
      <c r="K13" s="137">
        <f t="shared" si="3"/>
        <v>7.3460202478834048E-3</v>
      </c>
      <c r="L13" s="134">
        <v>528076698</v>
      </c>
      <c r="M13" s="135">
        <f t="shared" si="4"/>
        <v>7.0710510558028225E-3</v>
      </c>
      <c r="N13" s="136">
        <v>533459915</v>
      </c>
      <c r="O13" s="137">
        <f t="shared" si="5"/>
        <v>6.7989048081596075E-3</v>
      </c>
      <c r="P13" s="134">
        <v>533927599</v>
      </c>
      <c r="Q13" s="135">
        <f t="shared" si="6"/>
        <v>6.5695961320923471E-3</v>
      </c>
      <c r="R13" s="136">
        <v>556027298</v>
      </c>
      <c r="S13" s="137">
        <f t="shared" si="7"/>
        <v>6.7154247871373512E-3</v>
      </c>
      <c r="T13" s="134">
        <v>567754893</v>
      </c>
      <c r="U13" s="138">
        <f t="shared" si="8"/>
        <v>6.7078060029117136E-3</v>
      </c>
    </row>
    <row r="14" spans="2:21" ht="34.5" customHeight="1" thickBot="1" x14ac:dyDescent="0.3">
      <c r="B14" s="99" t="s">
        <v>177</v>
      </c>
      <c r="C14" s="100" t="s">
        <v>166</v>
      </c>
      <c r="D14" s="139"/>
      <c r="E14" s="140">
        <f t="shared" si="0"/>
        <v>0</v>
      </c>
      <c r="F14" s="141"/>
      <c r="G14" s="142">
        <f t="shared" si="1"/>
        <v>0</v>
      </c>
      <c r="H14" s="139"/>
      <c r="I14" s="140">
        <f t="shared" si="2"/>
        <v>0</v>
      </c>
      <c r="J14" s="136">
        <v>5674642139</v>
      </c>
      <c r="K14" s="137">
        <f t="shared" si="3"/>
        <v>7.7840840824260848E-2</v>
      </c>
      <c r="L14" s="134">
        <v>5285356317</v>
      </c>
      <c r="M14" s="135">
        <f t="shared" si="4"/>
        <v>7.077196268489197E-2</v>
      </c>
      <c r="N14" s="136">
        <v>5211011740</v>
      </c>
      <c r="O14" s="137">
        <f t="shared" si="5"/>
        <v>6.641393622698373E-2</v>
      </c>
      <c r="P14" s="134">
        <v>5350819282</v>
      </c>
      <c r="Q14" s="135">
        <f t="shared" si="6"/>
        <v>6.583799324925392E-2</v>
      </c>
      <c r="R14" s="136">
        <v>5841604305</v>
      </c>
      <c r="S14" s="137">
        <f t="shared" si="7"/>
        <v>7.0552029527236021E-2</v>
      </c>
      <c r="T14" s="134">
        <v>5989209182</v>
      </c>
      <c r="U14" s="138">
        <f t="shared" si="8"/>
        <v>7.0760206207000589E-2</v>
      </c>
    </row>
    <row r="15" spans="2:21" ht="16.5" thickBot="1" x14ac:dyDescent="0.3">
      <c r="B15" s="105" t="s">
        <v>178</v>
      </c>
      <c r="C15" s="100" t="s">
        <v>59</v>
      </c>
      <c r="D15" s="144">
        <v>8137548171.5217485</v>
      </c>
      <c r="E15" s="140">
        <f t="shared" si="0"/>
        <v>0.13934929677653818</v>
      </c>
      <c r="F15" s="143">
        <v>8565108181.5587378</v>
      </c>
      <c r="G15" s="142">
        <f t="shared" si="1"/>
        <v>0.13689653682035571</v>
      </c>
      <c r="H15" s="144">
        <v>8418298202.8467836</v>
      </c>
      <c r="I15" s="140">
        <f t="shared" si="2"/>
        <v>0.13065852989292684</v>
      </c>
      <c r="J15" s="143">
        <v>10034132102.722284</v>
      </c>
      <c r="K15" s="142">
        <f t="shared" si="3"/>
        <v>0.13764132797901021</v>
      </c>
      <c r="L15" s="144">
        <v>10605190251.164211</v>
      </c>
      <c r="M15" s="140">
        <f t="shared" si="4"/>
        <v>0.1420055874582152</v>
      </c>
      <c r="N15" s="143">
        <v>10961948639.263006</v>
      </c>
      <c r="O15" s="142">
        <f t="shared" si="5"/>
        <v>0.13970917629356258</v>
      </c>
      <c r="P15" s="144">
        <v>10609812521.691235</v>
      </c>
      <c r="Q15" s="140">
        <f t="shared" si="6"/>
        <v>0.13054613291254061</v>
      </c>
      <c r="R15" s="143">
        <v>8456755837.340786</v>
      </c>
      <c r="S15" s="142">
        <f t="shared" si="7"/>
        <v>0.10213654612483936</v>
      </c>
      <c r="T15" s="144">
        <v>8795588810.0819244</v>
      </c>
      <c r="U15" s="145">
        <f t="shared" si="8"/>
        <v>0.10391650366527204</v>
      </c>
    </row>
    <row r="16" spans="2:21" ht="15.75" x14ac:dyDescent="0.25">
      <c r="B16" s="285" t="s">
        <v>179</v>
      </c>
      <c r="C16" s="84" t="s">
        <v>60</v>
      </c>
      <c r="D16" s="124">
        <v>8376264432.3299999</v>
      </c>
      <c r="E16" s="125">
        <f t="shared" si="0"/>
        <v>0.14343713040548908</v>
      </c>
      <c r="F16" s="126">
        <v>8621421129.9699993</v>
      </c>
      <c r="G16" s="127">
        <f t="shared" si="1"/>
        <v>0.13779658938854664</v>
      </c>
      <c r="H16" s="124">
        <v>8880735344.1299992</v>
      </c>
      <c r="I16" s="125">
        <f t="shared" si="2"/>
        <v>0.13783591368143652</v>
      </c>
      <c r="J16" s="126">
        <v>8777964802</v>
      </c>
      <c r="K16" s="127">
        <f t="shared" si="3"/>
        <v>0.12041008827983229</v>
      </c>
      <c r="L16" s="124">
        <v>8438976295.46</v>
      </c>
      <c r="M16" s="125">
        <f t="shared" si="4"/>
        <v>0.11299955568936584</v>
      </c>
      <c r="N16" s="126">
        <v>8703169717.5799999</v>
      </c>
      <c r="O16" s="127">
        <f t="shared" si="5"/>
        <v>0.11092121596255972</v>
      </c>
      <c r="P16" s="124">
        <v>8942734215.7600002</v>
      </c>
      <c r="Q16" s="125">
        <f t="shared" si="6"/>
        <v>0.11003393011378457</v>
      </c>
      <c r="R16" s="126">
        <v>9288424659.8199997</v>
      </c>
      <c r="S16" s="127">
        <f t="shared" si="7"/>
        <v>0.11218103394990699</v>
      </c>
      <c r="T16" s="124">
        <v>9193912892.7299995</v>
      </c>
      <c r="U16" s="128">
        <f t="shared" si="8"/>
        <v>0.10862254971724514</v>
      </c>
    </row>
    <row r="17" spans="2:21" ht="15.75" x14ac:dyDescent="0.25">
      <c r="B17" s="286"/>
      <c r="C17" s="89" t="s">
        <v>61</v>
      </c>
      <c r="D17" s="129">
        <v>3946283782</v>
      </c>
      <c r="E17" s="130">
        <f t="shared" si="0"/>
        <v>6.7577095497490872E-2</v>
      </c>
      <c r="F17" s="131">
        <v>4216295700</v>
      </c>
      <c r="G17" s="132">
        <f t="shared" si="1"/>
        <v>6.7389257357344343E-2</v>
      </c>
      <c r="H17" s="129">
        <v>4236044513</v>
      </c>
      <c r="I17" s="130">
        <f t="shared" si="2"/>
        <v>6.5746702634317783E-2</v>
      </c>
      <c r="J17" s="131">
        <v>3948777780</v>
      </c>
      <c r="K17" s="132">
        <f t="shared" si="3"/>
        <v>5.4166619690581001E-2</v>
      </c>
      <c r="L17" s="129">
        <v>4139765181</v>
      </c>
      <c r="M17" s="130">
        <f t="shared" si="4"/>
        <v>5.5432271608935518E-2</v>
      </c>
      <c r="N17" s="131">
        <v>4864684367</v>
      </c>
      <c r="O17" s="132">
        <f t="shared" si="5"/>
        <v>6.2000021000594159E-2</v>
      </c>
      <c r="P17" s="129">
        <v>5052768659</v>
      </c>
      <c r="Q17" s="130">
        <f t="shared" si="6"/>
        <v>6.2170694117881398E-2</v>
      </c>
      <c r="R17" s="131">
        <v>5171028803</v>
      </c>
      <c r="S17" s="132">
        <f t="shared" si="7"/>
        <v>6.2453147756546638E-2</v>
      </c>
      <c r="T17" s="129">
        <v>5329232493</v>
      </c>
      <c r="U17" s="133">
        <f t="shared" si="8"/>
        <v>6.2962835104016554E-2</v>
      </c>
    </row>
    <row r="18" spans="2:21" ht="15.75" x14ac:dyDescent="0.25">
      <c r="B18" s="286"/>
      <c r="C18" s="89" t="s">
        <v>123</v>
      </c>
      <c r="D18" s="146">
        <v>1599541161.5</v>
      </c>
      <c r="E18" s="130">
        <f t="shared" si="0"/>
        <v>2.7390920621545148E-2</v>
      </c>
      <c r="F18" s="147">
        <v>1680648267</v>
      </c>
      <c r="G18" s="132">
        <f t="shared" si="1"/>
        <v>2.6861882242281483E-2</v>
      </c>
      <c r="H18" s="146">
        <v>1716391363.9000001</v>
      </c>
      <c r="I18" s="130">
        <f t="shared" si="2"/>
        <v>2.6639727760208363E-2</v>
      </c>
      <c r="J18" s="147">
        <v>1738913628.9000001</v>
      </c>
      <c r="K18" s="132">
        <f t="shared" si="3"/>
        <v>2.3853222049733679E-2</v>
      </c>
      <c r="L18" s="146">
        <v>1814682950</v>
      </c>
      <c r="M18" s="130">
        <f t="shared" si="4"/>
        <v>2.4298962325250868E-2</v>
      </c>
      <c r="N18" s="147">
        <v>1870731484</v>
      </c>
      <c r="O18" s="132">
        <f t="shared" si="5"/>
        <v>2.3842326149928542E-2</v>
      </c>
      <c r="P18" s="146">
        <v>1886828571.5</v>
      </c>
      <c r="Q18" s="130">
        <f t="shared" si="6"/>
        <v>2.321607219492643E-2</v>
      </c>
      <c r="R18" s="147">
        <v>1902442160.7</v>
      </c>
      <c r="S18" s="132">
        <f t="shared" si="7"/>
        <v>2.297676263020439E-2</v>
      </c>
      <c r="T18" s="146">
        <v>1978338802</v>
      </c>
      <c r="U18" s="133">
        <f t="shared" si="8"/>
        <v>2.3373313124135011E-2</v>
      </c>
    </row>
    <row r="19" spans="2:21" ht="16.5" thickBot="1" x14ac:dyDescent="0.3">
      <c r="B19" s="286"/>
      <c r="C19" s="94" t="s">
        <v>69</v>
      </c>
      <c r="D19" s="134">
        <v>868540789</v>
      </c>
      <c r="E19" s="135">
        <f t="shared" si="0"/>
        <v>1.4873097598666073E-2</v>
      </c>
      <c r="F19" s="136">
        <v>915858318</v>
      </c>
      <c r="G19" s="137">
        <f t="shared" si="1"/>
        <v>1.4638207632013693E-2</v>
      </c>
      <c r="H19" s="134">
        <v>945029829</v>
      </c>
      <c r="I19" s="135">
        <f t="shared" si="2"/>
        <v>1.4667597320364415E-2</v>
      </c>
      <c r="J19" s="136">
        <v>806084084</v>
      </c>
      <c r="K19" s="137">
        <f t="shared" si="3"/>
        <v>1.1057307463034386E-2</v>
      </c>
      <c r="L19" s="134">
        <v>817792033</v>
      </c>
      <c r="M19" s="135">
        <f t="shared" si="4"/>
        <v>1.0950396486481186E-2</v>
      </c>
      <c r="N19" s="136">
        <v>893588640</v>
      </c>
      <c r="O19" s="137">
        <f t="shared" si="5"/>
        <v>1.1388717184144574E-2</v>
      </c>
      <c r="P19" s="134">
        <v>954413054</v>
      </c>
      <c r="Q19" s="135">
        <f t="shared" si="6"/>
        <v>1.1743368051623878E-2</v>
      </c>
      <c r="R19" s="136">
        <v>990145041</v>
      </c>
      <c r="S19" s="137">
        <f t="shared" si="7"/>
        <v>1.1958485806559319E-2</v>
      </c>
      <c r="T19" s="134">
        <v>959182247</v>
      </c>
      <c r="U19" s="138">
        <f t="shared" si="8"/>
        <v>1.1332369854737555E-2</v>
      </c>
    </row>
    <row r="20" spans="2:21" ht="16.5" thickBot="1" x14ac:dyDescent="0.3">
      <c r="B20" s="99" t="s">
        <v>180</v>
      </c>
      <c r="C20" s="94" t="s">
        <v>118</v>
      </c>
      <c r="D20" s="144">
        <v>347250287</v>
      </c>
      <c r="E20" s="140">
        <f t="shared" si="0"/>
        <v>5.9463959265081854E-3</v>
      </c>
      <c r="F20" s="143">
        <v>346738786</v>
      </c>
      <c r="G20" s="142">
        <f t="shared" si="1"/>
        <v>5.5419427260585989E-3</v>
      </c>
      <c r="H20" s="144">
        <v>358286294</v>
      </c>
      <c r="I20" s="140">
        <f t="shared" si="2"/>
        <v>5.5608817039760304E-3</v>
      </c>
      <c r="J20" s="143">
        <v>352214387</v>
      </c>
      <c r="K20" s="142">
        <f t="shared" si="3"/>
        <v>4.8314348927936176E-3</v>
      </c>
      <c r="L20" s="144">
        <v>354760843</v>
      </c>
      <c r="M20" s="140">
        <f t="shared" si="4"/>
        <v>4.7503176015023666E-3</v>
      </c>
      <c r="N20" s="143">
        <v>309107379</v>
      </c>
      <c r="O20" s="142">
        <f t="shared" si="5"/>
        <v>3.9395493198785408E-3</v>
      </c>
      <c r="P20" s="144">
        <v>307558319</v>
      </c>
      <c r="Q20" s="140">
        <f t="shared" si="6"/>
        <v>3.7842845110076886E-3</v>
      </c>
      <c r="R20" s="143">
        <v>319906305</v>
      </c>
      <c r="S20" s="142">
        <f t="shared" si="7"/>
        <v>3.8636713303211267E-3</v>
      </c>
      <c r="T20" s="144">
        <v>298967522</v>
      </c>
      <c r="U20" s="145">
        <f t="shared" si="8"/>
        <v>3.5321864478361086E-3</v>
      </c>
    </row>
    <row r="21" spans="2:21" ht="16.5" thickBot="1" x14ac:dyDescent="0.3">
      <c r="B21" s="77"/>
      <c r="C21" s="148" t="s">
        <v>187</v>
      </c>
      <c r="D21" s="149">
        <f>SUM(D4:D20)</f>
        <v>58396765249.351753</v>
      </c>
      <c r="E21" s="150">
        <f>SUM(E4:E20)</f>
        <v>0.99999999999999989</v>
      </c>
      <c r="F21" s="151">
        <f t="shared" ref="F21:T21" si="9">SUM(F4:F20)</f>
        <v>62566288238.52874</v>
      </c>
      <c r="G21" s="142">
        <f t="shared" si="1"/>
        <v>1</v>
      </c>
      <c r="H21" s="149">
        <f t="shared" si="9"/>
        <v>64429763672.876785</v>
      </c>
      <c r="I21" s="140">
        <f t="shared" si="2"/>
        <v>1</v>
      </c>
      <c r="J21" s="151">
        <f t="shared" si="9"/>
        <v>72900576084.622284</v>
      </c>
      <c r="K21" s="142">
        <f t="shared" si="3"/>
        <v>1</v>
      </c>
      <c r="L21" s="149">
        <f t="shared" si="9"/>
        <v>74681499798.624207</v>
      </c>
      <c r="M21" s="140">
        <f t="shared" si="4"/>
        <v>1</v>
      </c>
      <c r="N21" s="151">
        <f t="shared" si="9"/>
        <v>78462624503.843002</v>
      </c>
      <c r="O21" s="142">
        <f t="shared" si="5"/>
        <v>1</v>
      </c>
      <c r="P21" s="149">
        <f t="shared" si="9"/>
        <v>81272514818.951233</v>
      </c>
      <c r="Q21" s="140">
        <f t="shared" si="6"/>
        <v>1</v>
      </c>
      <c r="R21" s="151">
        <f t="shared" si="9"/>
        <v>82798529597.860794</v>
      </c>
      <c r="S21" s="142">
        <f t="shared" si="7"/>
        <v>1</v>
      </c>
      <c r="T21" s="149">
        <f t="shared" si="9"/>
        <v>84640923239.81192</v>
      </c>
      <c r="U21" s="145">
        <f t="shared" si="8"/>
        <v>1</v>
      </c>
    </row>
    <row r="22" spans="2:21" ht="16.5" thickBot="1" x14ac:dyDescent="0.3"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</row>
    <row r="23" spans="2:21" ht="16.5" thickBot="1" x14ac:dyDescent="0.3">
      <c r="B23" s="77"/>
      <c r="C23" s="77"/>
      <c r="D23" s="280" t="s">
        <v>4</v>
      </c>
      <c r="E23" s="281"/>
      <c r="F23" s="287" t="s">
        <v>5</v>
      </c>
      <c r="G23" s="287"/>
      <c r="H23" s="280" t="s">
        <v>6</v>
      </c>
      <c r="I23" s="281"/>
      <c r="J23" s="287" t="s">
        <v>7</v>
      </c>
      <c r="K23" s="287"/>
      <c r="L23" s="280" t="s">
        <v>8</v>
      </c>
      <c r="M23" s="281"/>
      <c r="N23" s="287" t="s">
        <v>9</v>
      </c>
      <c r="O23" s="287"/>
      <c r="P23" s="280" t="s">
        <v>10</v>
      </c>
      <c r="Q23" s="281"/>
      <c r="R23" s="287" t="s">
        <v>11</v>
      </c>
      <c r="S23" s="287"/>
      <c r="T23" s="280" t="s">
        <v>12</v>
      </c>
      <c r="U23" s="281"/>
    </row>
    <row r="24" spans="2:21" ht="63.75" thickBot="1" x14ac:dyDescent="0.3">
      <c r="B24" s="77"/>
      <c r="C24" s="77"/>
      <c r="D24" s="81" t="s">
        <v>188</v>
      </c>
      <c r="E24" s="83" t="s">
        <v>186</v>
      </c>
      <c r="F24" s="81" t="s">
        <v>188</v>
      </c>
      <c r="G24" s="83" t="s">
        <v>186</v>
      </c>
      <c r="H24" s="81" t="s">
        <v>188</v>
      </c>
      <c r="I24" s="83" t="s">
        <v>186</v>
      </c>
      <c r="J24" s="81" t="s">
        <v>188</v>
      </c>
      <c r="K24" s="83" t="s">
        <v>186</v>
      </c>
      <c r="L24" s="81" t="s">
        <v>188</v>
      </c>
      <c r="M24" s="83" t="s">
        <v>186</v>
      </c>
      <c r="N24" s="81" t="s">
        <v>188</v>
      </c>
      <c r="O24" s="83" t="s">
        <v>186</v>
      </c>
      <c r="P24" s="81" t="s">
        <v>188</v>
      </c>
      <c r="Q24" s="83" t="s">
        <v>186</v>
      </c>
      <c r="R24" s="81" t="s">
        <v>188</v>
      </c>
      <c r="S24" s="83" t="s">
        <v>186</v>
      </c>
      <c r="T24" s="81" t="s">
        <v>188</v>
      </c>
      <c r="U24" s="83" t="s">
        <v>186</v>
      </c>
    </row>
    <row r="25" spans="2:21" ht="16.5" thickBot="1" x14ac:dyDescent="0.3">
      <c r="B25" s="77"/>
      <c r="C25" s="152" t="s">
        <v>175</v>
      </c>
      <c r="D25" s="153">
        <f>SUM(D4:D7)</f>
        <v>31602692612</v>
      </c>
      <c r="E25" s="154">
        <f>D25/$D$31</f>
        <v>0.54117197206142875</v>
      </c>
      <c r="F25" s="155">
        <f t="shared" ref="F25:T25" si="10">SUM(F4:F7)</f>
        <v>34080458452</v>
      </c>
      <c r="G25" s="154">
        <f>F25/$F$31</f>
        <v>0.54470960978332461</v>
      </c>
      <c r="H25" s="155">
        <f t="shared" si="10"/>
        <v>35524718463</v>
      </c>
      <c r="I25" s="154">
        <f>H25/$H$31</f>
        <v>0.55137123648887387</v>
      </c>
      <c r="J25" s="155">
        <f t="shared" si="10"/>
        <v>36823486550</v>
      </c>
      <c r="K25" s="154">
        <f>J25/$J$31</f>
        <v>0.54775715841725281</v>
      </c>
      <c r="L25" s="155">
        <f t="shared" si="10"/>
        <v>38244298572</v>
      </c>
      <c r="M25" s="154">
        <f>L25/$L$31</f>
        <v>0.51209869479220804</v>
      </c>
      <c r="N25" s="155">
        <f t="shared" si="10"/>
        <v>40329970938</v>
      </c>
      <c r="O25" s="154">
        <f>N25/$N$31</f>
        <v>0.51400231884959047</v>
      </c>
      <c r="P25" s="155">
        <f t="shared" si="10"/>
        <v>42344292233</v>
      </c>
      <c r="Q25" s="154">
        <f>P25/$P$31</f>
        <v>0.52101614337060109</v>
      </c>
      <c r="R25" s="155">
        <f t="shared" si="10"/>
        <v>44541544191</v>
      </c>
      <c r="S25" s="154">
        <f>R25/$R$31</f>
        <v>0.53795090815418045</v>
      </c>
      <c r="T25" s="155">
        <f t="shared" si="10"/>
        <v>45598606411</v>
      </c>
      <c r="U25" s="125">
        <f>T25/$T$31</f>
        <v>0.53873002166819617</v>
      </c>
    </row>
    <row r="26" spans="2:21" ht="35.25" customHeight="1" thickBot="1" x14ac:dyDescent="0.3">
      <c r="B26" s="77"/>
      <c r="C26" s="152" t="s">
        <v>176</v>
      </c>
      <c r="D26" s="156">
        <f>SUM(D8:D13)</f>
        <v>3518644014</v>
      </c>
      <c r="E26" s="157">
        <f t="shared" ref="E26:E31" si="11">D26/$D$31</f>
        <v>6.0254091112333652E-2</v>
      </c>
      <c r="F26" s="158">
        <f t="shared" ref="F26:T26" si="12">SUM(F8:F13)</f>
        <v>4139759404</v>
      </c>
      <c r="G26" s="157">
        <f t="shared" ref="G26:G31" si="13">F26/$F$31</f>
        <v>6.6165974050074919E-2</v>
      </c>
      <c r="H26" s="158">
        <f t="shared" si="12"/>
        <v>4350259663</v>
      </c>
      <c r="I26" s="157">
        <f t="shared" ref="I26:I31" si="14">H26/$H$31</f>
        <v>6.7519410517896145E-2</v>
      </c>
      <c r="J26" s="158">
        <f t="shared" si="12"/>
        <v>4744360611</v>
      </c>
      <c r="K26" s="157">
        <f t="shared" ref="K26:K31" si="15">J26/$J$31</f>
        <v>7.0573368528247124E-2</v>
      </c>
      <c r="L26" s="158">
        <f t="shared" si="12"/>
        <v>4980677356</v>
      </c>
      <c r="M26" s="157">
        <f t="shared" ref="M26:M31" si="16">L26/$L$31</f>
        <v>6.6692251353149101E-2</v>
      </c>
      <c r="N26" s="158">
        <f t="shared" si="12"/>
        <v>5318411599</v>
      </c>
      <c r="O26" s="157">
        <f t="shared" ref="O26:O31" si="17">N26/$N$31</f>
        <v>6.7782739012757734E-2</v>
      </c>
      <c r="P26" s="158">
        <f t="shared" si="12"/>
        <v>5823287963</v>
      </c>
      <c r="Q26" s="157">
        <f t="shared" ref="Q26:Q31" si="18">P26/$P$31</f>
        <v>7.1651381478380419E-2</v>
      </c>
      <c r="R26" s="158">
        <f t="shared" si="12"/>
        <v>6286678295</v>
      </c>
      <c r="S26" s="157">
        <f t="shared" ref="S26:S31" si="19">R26/$R$31</f>
        <v>7.5927414720205658E-2</v>
      </c>
      <c r="T26" s="158">
        <f t="shared" si="12"/>
        <v>6497884880</v>
      </c>
      <c r="U26" s="130">
        <f t="shared" ref="U26:U31" si="20">T26/$T$31</f>
        <v>7.6770014211560947E-2</v>
      </c>
    </row>
    <row r="27" spans="2:21" ht="16.5" thickBot="1" x14ac:dyDescent="0.3">
      <c r="B27" s="77"/>
      <c r="C27" s="99" t="s">
        <v>177</v>
      </c>
      <c r="D27" s="159"/>
      <c r="E27" s="157">
        <f t="shared" si="11"/>
        <v>0</v>
      </c>
      <c r="F27" s="160"/>
      <c r="G27" s="157"/>
      <c r="H27" s="160">
        <f t="shared" ref="H27:T27" si="21">H14</f>
        <v>0</v>
      </c>
      <c r="I27" s="157"/>
      <c r="J27" s="158" t="s">
        <v>194</v>
      </c>
      <c r="K27" s="157" t="e">
        <f t="shared" si="15"/>
        <v>#VALUE!</v>
      </c>
      <c r="L27" s="158">
        <f t="shared" si="21"/>
        <v>5285356317</v>
      </c>
      <c r="M27" s="157">
        <f t="shared" si="16"/>
        <v>7.077196268489197E-2</v>
      </c>
      <c r="N27" s="158">
        <f t="shared" si="21"/>
        <v>5211011740</v>
      </c>
      <c r="O27" s="157">
        <f t="shared" si="17"/>
        <v>6.641393622698373E-2</v>
      </c>
      <c r="P27" s="158">
        <f t="shared" si="21"/>
        <v>5350819282</v>
      </c>
      <c r="Q27" s="157">
        <f t="shared" si="18"/>
        <v>6.583799324925392E-2</v>
      </c>
      <c r="R27" s="158">
        <f t="shared" si="21"/>
        <v>5841604305</v>
      </c>
      <c r="S27" s="157">
        <f t="shared" si="19"/>
        <v>7.0552029527236021E-2</v>
      </c>
      <c r="T27" s="158">
        <f t="shared" si="21"/>
        <v>5989209182</v>
      </c>
      <c r="U27" s="130">
        <f t="shared" si="20"/>
        <v>7.0760206207000589E-2</v>
      </c>
    </row>
    <row r="28" spans="2:21" ht="16.5" thickBot="1" x14ac:dyDescent="0.3">
      <c r="B28" s="77"/>
      <c r="C28" s="105" t="s">
        <v>178</v>
      </c>
      <c r="D28" s="156">
        <f>D15</f>
        <v>8137548171.5217485</v>
      </c>
      <c r="E28" s="157">
        <f t="shared" si="11"/>
        <v>0.13934929677653818</v>
      </c>
      <c r="F28" s="158">
        <f t="shared" ref="F28:T28" si="22">F15</f>
        <v>8565108181.5587378</v>
      </c>
      <c r="G28" s="157">
        <f t="shared" si="13"/>
        <v>0.13689653682035571</v>
      </c>
      <c r="H28" s="158">
        <f t="shared" si="22"/>
        <v>8418298202.8467836</v>
      </c>
      <c r="I28" s="157">
        <f t="shared" si="14"/>
        <v>0.13065852989292684</v>
      </c>
      <c r="J28" s="158">
        <f t="shared" si="22"/>
        <v>10034132102.722284</v>
      </c>
      <c r="K28" s="157">
        <f t="shared" si="15"/>
        <v>0.14925983937744464</v>
      </c>
      <c r="L28" s="158">
        <f t="shared" si="22"/>
        <v>10605190251.164211</v>
      </c>
      <c r="M28" s="157">
        <f t="shared" si="16"/>
        <v>0.1420055874582152</v>
      </c>
      <c r="N28" s="158">
        <f t="shared" si="22"/>
        <v>10961948639.263006</v>
      </c>
      <c r="O28" s="157">
        <f t="shared" si="17"/>
        <v>0.13970917629356258</v>
      </c>
      <c r="P28" s="158">
        <f t="shared" si="22"/>
        <v>10609812521.691235</v>
      </c>
      <c r="Q28" s="157">
        <f t="shared" si="18"/>
        <v>0.13054613291254061</v>
      </c>
      <c r="R28" s="158">
        <f t="shared" si="22"/>
        <v>8456755837.340786</v>
      </c>
      <c r="S28" s="157">
        <f t="shared" si="19"/>
        <v>0.10213654612483936</v>
      </c>
      <c r="T28" s="158">
        <f t="shared" si="22"/>
        <v>8795588810.0819244</v>
      </c>
      <c r="U28" s="130">
        <f t="shared" si="20"/>
        <v>0.10391650366527204</v>
      </c>
    </row>
    <row r="29" spans="2:21" ht="16.5" thickBot="1" x14ac:dyDescent="0.3">
      <c r="B29" s="77"/>
      <c r="C29" s="161" t="s">
        <v>179</v>
      </c>
      <c r="D29" s="156">
        <f>SUM(D16:D19)</f>
        <v>14790630164.83</v>
      </c>
      <c r="E29" s="157">
        <f t="shared" si="11"/>
        <v>0.25327824412319117</v>
      </c>
      <c r="F29" s="158">
        <f t="shared" ref="F29:T29" si="23">SUM(F16:F19)</f>
        <v>15434223414.969999</v>
      </c>
      <c r="G29" s="157">
        <f t="shared" si="13"/>
        <v>0.24668593662018615</v>
      </c>
      <c r="H29" s="158">
        <f t="shared" si="23"/>
        <v>15778201050.029999</v>
      </c>
      <c r="I29" s="157">
        <f t="shared" si="14"/>
        <v>0.24488994139632708</v>
      </c>
      <c r="J29" s="158">
        <f t="shared" si="23"/>
        <v>15271740294.9</v>
      </c>
      <c r="K29" s="157">
        <f t="shared" si="15"/>
        <v>0.22717037010230315</v>
      </c>
      <c r="L29" s="158">
        <f t="shared" si="23"/>
        <v>15211216459.459999</v>
      </c>
      <c r="M29" s="157">
        <f t="shared" si="16"/>
        <v>0.20368118611003341</v>
      </c>
      <c r="N29" s="158">
        <f t="shared" si="23"/>
        <v>16332174208.58</v>
      </c>
      <c r="O29" s="157">
        <f t="shared" si="17"/>
        <v>0.20815228029722699</v>
      </c>
      <c r="P29" s="158">
        <f t="shared" si="23"/>
        <v>16836744500.26</v>
      </c>
      <c r="Q29" s="157">
        <f t="shared" si="18"/>
        <v>0.20716406447821625</v>
      </c>
      <c r="R29" s="158">
        <f t="shared" si="23"/>
        <v>17352040664.52</v>
      </c>
      <c r="S29" s="157">
        <f t="shared" si="19"/>
        <v>0.20956943014321733</v>
      </c>
      <c r="T29" s="158">
        <f t="shared" si="23"/>
        <v>17460666434.73</v>
      </c>
      <c r="U29" s="130">
        <f t="shared" si="20"/>
        <v>0.20629106780013426</v>
      </c>
    </row>
    <row r="30" spans="2:21" ht="16.5" thickBot="1" x14ac:dyDescent="0.3">
      <c r="B30" s="77"/>
      <c r="C30" s="99" t="s">
        <v>180</v>
      </c>
      <c r="D30" s="156">
        <f>D20</f>
        <v>347250287</v>
      </c>
      <c r="E30" s="157">
        <f t="shared" si="11"/>
        <v>5.9463959265081854E-3</v>
      </c>
      <c r="F30" s="158">
        <f t="shared" ref="F30:T30" si="24">F20</f>
        <v>346738786</v>
      </c>
      <c r="G30" s="157">
        <f t="shared" si="13"/>
        <v>5.5419427260585989E-3</v>
      </c>
      <c r="H30" s="158">
        <f t="shared" si="24"/>
        <v>358286294</v>
      </c>
      <c r="I30" s="157">
        <f t="shared" si="14"/>
        <v>5.5608817039760304E-3</v>
      </c>
      <c r="J30" s="158">
        <f t="shared" si="24"/>
        <v>352214387</v>
      </c>
      <c r="K30" s="157">
        <f t="shared" si="15"/>
        <v>5.2392635747522554E-3</v>
      </c>
      <c r="L30" s="158">
        <f t="shared" si="24"/>
        <v>354760843</v>
      </c>
      <c r="M30" s="157">
        <f t="shared" si="16"/>
        <v>4.7503176015023666E-3</v>
      </c>
      <c r="N30" s="158">
        <f t="shared" si="24"/>
        <v>309107379</v>
      </c>
      <c r="O30" s="157">
        <f t="shared" si="17"/>
        <v>3.9395493198785408E-3</v>
      </c>
      <c r="P30" s="158">
        <f t="shared" si="24"/>
        <v>307558319</v>
      </c>
      <c r="Q30" s="157">
        <f t="shared" si="18"/>
        <v>3.7842845110076886E-3</v>
      </c>
      <c r="R30" s="158">
        <f t="shared" si="24"/>
        <v>319906305</v>
      </c>
      <c r="S30" s="157">
        <f t="shared" si="19"/>
        <v>3.8636713303211267E-3</v>
      </c>
      <c r="T30" s="158">
        <f t="shared" si="24"/>
        <v>298967522</v>
      </c>
      <c r="U30" s="130">
        <f t="shared" si="20"/>
        <v>3.5321864478361086E-3</v>
      </c>
    </row>
    <row r="31" spans="2:21" ht="16.5" thickBot="1" x14ac:dyDescent="0.3">
      <c r="B31" s="77"/>
      <c r="C31" s="162" t="s">
        <v>79</v>
      </c>
      <c r="D31" s="163">
        <f>SUM(D25:D30)</f>
        <v>58396765249.351753</v>
      </c>
      <c r="E31" s="164">
        <f t="shared" si="11"/>
        <v>1</v>
      </c>
      <c r="F31" s="165">
        <f t="shared" ref="F31:T31" si="25">SUM(F25:F30)</f>
        <v>62566288238.52874</v>
      </c>
      <c r="G31" s="164">
        <f t="shared" si="13"/>
        <v>1</v>
      </c>
      <c r="H31" s="165">
        <f t="shared" si="25"/>
        <v>64429763672.876785</v>
      </c>
      <c r="I31" s="164">
        <f t="shared" si="14"/>
        <v>1</v>
      </c>
      <c r="J31" s="165">
        <f t="shared" si="25"/>
        <v>67225933945.622284</v>
      </c>
      <c r="K31" s="164">
        <f t="shared" si="15"/>
        <v>1</v>
      </c>
      <c r="L31" s="165">
        <f t="shared" si="25"/>
        <v>74681499798.624207</v>
      </c>
      <c r="M31" s="164">
        <f t="shared" si="16"/>
        <v>1</v>
      </c>
      <c r="N31" s="165">
        <f t="shared" si="25"/>
        <v>78462624503.843002</v>
      </c>
      <c r="O31" s="164">
        <f t="shared" si="17"/>
        <v>1</v>
      </c>
      <c r="P31" s="165">
        <f t="shared" si="25"/>
        <v>81272514818.951233</v>
      </c>
      <c r="Q31" s="164">
        <f t="shared" si="18"/>
        <v>1</v>
      </c>
      <c r="R31" s="165">
        <f t="shared" si="25"/>
        <v>82798529597.860794</v>
      </c>
      <c r="S31" s="164">
        <f t="shared" si="19"/>
        <v>1</v>
      </c>
      <c r="T31" s="165">
        <f t="shared" si="25"/>
        <v>84640923239.81192</v>
      </c>
      <c r="U31" s="135">
        <f t="shared" si="20"/>
        <v>1</v>
      </c>
    </row>
  </sheetData>
  <mergeCells count="21">
    <mergeCell ref="N23:O23"/>
    <mergeCell ref="P23:Q23"/>
    <mergeCell ref="R23:S23"/>
    <mergeCell ref="T23:U23"/>
    <mergeCell ref="D23:E23"/>
    <mergeCell ref="F23:G23"/>
    <mergeCell ref="H23:I23"/>
    <mergeCell ref="J23:K23"/>
    <mergeCell ref="L23:M23"/>
    <mergeCell ref="T2:U2"/>
    <mergeCell ref="B4:B7"/>
    <mergeCell ref="B8:B13"/>
    <mergeCell ref="B16:B19"/>
    <mergeCell ref="D2:E2"/>
    <mergeCell ref="F2:G2"/>
    <mergeCell ref="H2:I2"/>
    <mergeCell ref="J2:K2"/>
    <mergeCell ref="L2:M2"/>
    <mergeCell ref="N2:O2"/>
    <mergeCell ref="P2:Q2"/>
    <mergeCell ref="R2:S2"/>
  </mergeCells>
  <pageMargins left="0.7" right="0.7" top="0.75" bottom="0.75" header="0.3" footer="0.3"/>
  <pageSetup paperSize="9" scale="53" orientation="landscape" horizontalDpi="300" verticalDpi="300" r:id="rId1"/>
  <colBreaks count="1" manualBreakCount="1">
    <brk id="11" max="1048575" man="1"/>
  </colBreaks>
  <ignoredErrors>
    <ignoredError sqref="D25 D26 D28:D31 F29 F25:F26 H25:H26 H29 J25:J26 J29 L25:L31 N25:N31 P25:P31 R25:R31 T25:U31" formulaRange="1"/>
    <ignoredError sqref="E25:E31 G25:G26 G28:G31 I25:I26 I28:I31 K25:K32 D21:S22" formula="1"/>
    <ignoredError sqref="M25:M31 O25:O31 Q25:Q31 S25:S31" formula="1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5"/>
  <sheetViews>
    <sheetView zoomScaleNormal="100" workbookViewId="0">
      <selection activeCell="M12" sqref="M12"/>
    </sheetView>
  </sheetViews>
  <sheetFormatPr defaultRowHeight="12.75" x14ac:dyDescent="0.2"/>
  <cols>
    <col min="1" max="1" width="14.85546875" style="52" bestFit="1" customWidth="1"/>
    <col min="2" max="2" width="13" style="50" bestFit="1" customWidth="1"/>
    <col min="3" max="5" width="14.140625" style="53" customWidth="1"/>
    <col min="6" max="6" width="23.7109375" style="53" bestFit="1" customWidth="1"/>
    <col min="7" max="7" width="12.5703125" style="51" bestFit="1" customWidth="1"/>
    <col min="8" max="8" width="9.140625" style="52"/>
    <col min="9" max="9" width="12.5703125" style="52" bestFit="1" customWidth="1"/>
    <col min="10" max="16384" width="9.140625" style="52"/>
  </cols>
  <sheetData>
    <row r="2" spans="1:10" ht="15" x14ac:dyDescent="0.25">
      <c r="A2" s="17" t="s">
        <v>78</v>
      </c>
    </row>
    <row r="3" spans="1:10" ht="15.75" x14ac:dyDescent="0.25">
      <c r="B3" s="166"/>
      <c r="C3" s="167" t="s">
        <v>129</v>
      </c>
      <c r="D3" s="167" t="s">
        <v>130</v>
      </c>
      <c r="E3" s="167" t="s">
        <v>131</v>
      </c>
      <c r="F3" s="167" t="s">
        <v>132</v>
      </c>
      <c r="G3" s="168"/>
      <c r="H3" s="169"/>
      <c r="I3" s="167" t="s">
        <v>133</v>
      </c>
      <c r="J3" s="169"/>
    </row>
    <row r="4" spans="1:10" ht="15.75" x14ac:dyDescent="0.25">
      <c r="B4" s="166" t="s">
        <v>134</v>
      </c>
      <c r="C4" s="170">
        <v>1352.7132652798975</v>
      </c>
      <c r="D4" s="170">
        <v>1516.5832071232755</v>
      </c>
      <c r="E4" s="170">
        <v>1470.4413875735688</v>
      </c>
      <c r="F4" s="170">
        <v>1429.6746991767436</v>
      </c>
      <c r="G4" s="171" t="s">
        <v>5</v>
      </c>
      <c r="H4" s="169"/>
      <c r="I4" s="172">
        <v>89.562299999999993</v>
      </c>
      <c r="J4" s="169"/>
    </row>
    <row r="5" spans="1:10" ht="15.75" x14ac:dyDescent="0.25">
      <c r="B5" s="166" t="s">
        <v>135</v>
      </c>
      <c r="C5" s="173">
        <v>1450.5668838806</v>
      </c>
      <c r="D5" s="173">
        <v>1680.5743798430203</v>
      </c>
      <c r="E5" s="173">
        <v>1574.2027202941017</v>
      </c>
      <c r="F5" s="173">
        <v>1525.104955974612</v>
      </c>
      <c r="G5" s="171" t="s">
        <v>6</v>
      </c>
      <c r="H5" s="169"/>
      <c r="I5" s="172">
        <v>91.200250000000011</v>
      </c>
      <c r="J5" s="169"/>
    </row>
    <row r="6" spans="1:10" ht="15.75" x14ac:dyDescent="0.25">
      <c r="B6" s="166" t="s">
        <v>136</v>
      </c>
      <c r="C6" s="173">
        <v>1515</v>
      </c>
      <c r="D6" s="173">
        <v>1765.7915082138259</v>
      </c>
      <c r="E6" s="173">
        <v>1680.3182784241621</v>
      </c>
      <c r="F6" s="173">
        <v>1641.0133002896714</v>
      </c>
      <c r="G6" s="171" t="s">
        <v>7</v>
      </c>
      <c r="H6" s="169"/>
      <c r="I6" s="172">
        <v>92.466774999999998</v>
      </c>
      <c r="J6" s="169"/>
    </row>
    <row r="7" spans="1:10" ht="15.75" x14ac:dyDescent="0.25">
      <c r="B7" s="166" t="s">
        <v>137</v>
      </c>
      <c r="C7" s="169">
        <v>1622</v>
      </c>
      <c r="D7" s="169">
        <v>1891</v>
      </c>
      <c r="E7" s="169">
        <v>1754</v>
      </c>
      <c r="F7" s="169">
        <v>1738</v>
      </c>
      <c r="G7" s="171" t="s">
        <v>8</v>
      </c>
      <c r="H7" s="169"/>
      <c r="I7" s="172">
        <v>94.408349999999999</v>
      </c>
      <c r="J7" s="169"/>
    </row>
    <row r="8" spans="1:10" ht="15.75" x14ac:dyDescent="0.25">
      <c r="B8" s="166" t="s">
        <v>4</v>
      </c>
      <c r="C8" s="169">
        <v>1712</v>
      </c>
      <c r="D8" s="169">
        <v>1956</v>
      </c>
      <c r="E8" s="169">
        <v>1840</v>
      </c>
      <c r="F8" s="169">
        <v>1854</v>
      </c>
      <c r="G8" s="171" t="s">
        <v>9</v>
      </c>
      <c r="H8" s="169"/>
      <c r="I8" s="172">
        <v>95.965400000000002</v>
      </c>
      <c r="J8" s="169"/>
    </row>
    <row r="9" spans="1:10" ht="15.75" x14ac:dyDescent="0.25">
      <c r="B9" s="166" t="s">
        <v>5</v>
      </c>
      <c r="C9" s="169">
        <v>1841</v>
      </c>
      <c r="D9" s="169">
        <v>2029</v>
      </c>
      <c r="E9" s="169">
        <v>1950</v>
      </c>
      <c r="F9" s="169">
        <v>1919</v>
      </c>
      <c r="G9" s="171" t="s">
        <v>10</v>
      </c>
      <c r="H9" s="169"/>
      <c r="I9" s="172">
        <v>97.374949999999998</v>
      </c>
      <c r="J9" s="169"/>
    </row>
    <row r="10" spans="1:10" ht="15.75" x14ac:dyDescent="0.25">
      <c r="B10" s="166" t="s">
        <v>6</v>
      </c>
      <c r="C10" s="169">
        <v>1868</v>
      </c>
      <c r="D10" s="169">
        <v>2067</v>
      </c>
      <c r="E10" s="169">
        <v>2015</v>
      </c>
      <c r="F10" s="169">
        <v>1992</v>
      </c>
      <c r="G10" s="171" t="s">
        <v>11</v>
      </c>
      <c r="H10" s="169"/>
      <c r="I10" s="172">
        <v>98.042450000000002</v>
      </c>
      <c r="J10" s="169"/>
    </row>
    <row r="11" spans="1:10" ht="15.75" x14ac:dyDescent="0.25">
      <c r="B11" s="166" t="s">
        <v>7</v>
      </c>
      <c r="C11" s="173">
        <v>1879</v>
      </c>
      <c r="D11" s="173">
        <v>2086</v>
      </c>
      <c r="E11" s="173">
        <v>1989</v>
      </c>
      <c r="F11" s="173">
        <v>2006</v>
      </c>
      <c r="G11" s="174" t="s">
        <v>12</v>
      </c>
      <c r="H11" s="169"/>
      <c r="I11" s="172">
        <v>100</v>
      </c>
      <c r="J11" s="169"/>
    </row>
    <row r="12" spans="1:10" ht="15.75" x14ac:dyDescent="0.25">
      <c r="B12" s="166" t="s">
        <v>8</v>
      </c>
      <c r="C12" s="169">
        <v>1916</v>
      </c>
      <c r="D12" s="169">
        <v>2124</v>
      </c>
      <c r="E12" s="169">
        <v>1958</v>
      </c>
      <c r="F12" s="169">
        <v>2108</v>
      </c>
      <c r="G12" s="174" t="s">
        <v>12</v>
      </c>
      <c r="H12" s="169"/>
      <c r="I12" s="172">
        <v>100</v>
      </c>
      <c r="J12" s="169"/>
    </row>
    <row r="13" spans="1:10" ht="15.75" x14ac:dyDescent="0.25">
      <c r="B13" s="166" t="s">
        <v>9</v>
      </c>
      <c r="C13" s="169">
        <v>1993</v>
      </c>
      <c r="D13" s="169">
        <v>2151</v>
      </c>
      <c r="E13" s="169">
        <v>1999</v>
      </c>
      <c r="F13" s="169">
        <v>2117</v>
      </c>
      <c r="G13" s="174" t="s">
        <v>12</v>
      </c>
      <c r="H13" s="169"/>
      <c r="I13" s="172">
        <v>100</v>
      </c>
      <c r="J13" s="169"/>
    </row>
    <row r="14" spans="1:10" ht="15.75" x14ac:dyDescent="0.25">
      <c r="B14" s="166" t="s">
        <v>10</v>
      </c>
      <c r="C14" s="169">
        <v>2055</v>
      </c>
      <c r="D14" s="169">
        <v>2168</v>
      </c>
      <c r="E14" s="169">
        <v>2083</v>
      </c>
      <c r="F14" s="169">
        <v>2125</v>
      </c>
      <c r="G14" s="174" t="s">
        <v>12</v>
      </c>
      <c r="H14" s="169"/>
      <c r="I14" s="172">
        <v>100</v>
      </c>
      <c r="J14" s="169"/>
    </row>
    <row r="15" spans="1:10" ht="15.75" x14ac:dyDescent="0.25">
      <c r="B15" s="166" t="s">
        <v>11</v>
      </c>
      <c r="C15" s="169">
        <v>2107</v>
      </c>
      <c r="D15" s="169">
        <v>2258</v>
      </c>
      <c r="E15" s="169">
        <v>2127</v>
      </c>
      <c r="F15" s="169">
        <v>2180</v>
      </c>
      <c r="G15" s="174" t="s">
        <v>12</v>
      </c>
      <c r="H15" s="169"/>
      <c r="I15" s="172">
        <v>100</v>
      </c>
      <c r="J15" s="169"/>
    </row>
    <row r="16" spans="1:10" ht="15.75" x14ac:dyDescent="0.25">
      <c r="B16" s="166" t="s">
        <v>12</v>
      </c>
      <c r="C16" s="173">
        <v>2169</v>
      </c>
      <c r="D16" s="173">
        <v>2332</v>
      </c>
      <c r="E16" s="173">
        <v>2233</v>
      </c>
      <c r="F16" s="173">
        <v>2240</v>
      </c>
      <c r="G16" s="174" t="s">
        <v>12</v>
      </c>
      <c r="H16" s="169"/>
      <c r="I16" s="172">
        <v>100</v>
      </c>
      <c r="J16" s="169"/>
    </row>
    <row r="17" spans="2:10" ht="15.75" x14ac:dyDescent="0.25">
      <c r="B17" s="166"/>
      <c r="C17" s="173"/>
      <c r="D17" s="173"/>
      <c r="E17" s="173"/>
      <c r="F17" s="173"/>
      <c r="G17" s="171"/>
      <c r="H17" s="169"/>
      <c r="I17" s="169"/>
      <c r="J17" s="169"/>
    </row>
    <row r="18" spans="2:10" ht="15.75" x14ac:dyDescent="0.25">
      <c r="B18" s="166"/>
      <c r="C18" s="173"/>
      <c r="D18" s="173"/>
      <c r="E18" s="173"/>
      <c r="F18" s="173"/>
      <c r="G18" s="171"/>
      <c r="H18" s="169"/>
      <c r="I18" s="169"/>
      <c r="J18" s="169"/>
    </row>
    <row r="19" spans="2:10" ht="15.75" x14ac:dyDescent="0.25">
      <c r="B19" s="166"/>
      <c r="C19" s="167" t="s">
        <v>129</v>
      </c>
      <c r="D19" s="167" t="s">
        <v>130</v>
      </c>
      <c r="E19" s="167" t="s">
        <v>131</v>
      </c>
      <c r="F19" s="167" t="s">
        <v>132</v>
      </c>
      <c r="G19" s="171"/>
      <c r="H19" s="169"/>
      <c r="I19" s="169"/>
      <c r="J19" s="169"/>
    </row>
    <row r="20" spans="2:10" ht="15.75" x14ac:dyDescent="0.25">
      <c r="B20" s="166" t="s">
        <v>134</v>
      </c>
      <c r="C20" s="170">
        <f>C4*100/$I4</f>
        <v>1510.3601239359616</v>
      </c>
      <c r="D20" s="170">
        <f t="shared" ref="D20:F20" si="0">D4*100/$I4</f>
        <v>1693.32766925735</v>
      </c>
      <c r="E20" s="170">
        <f t="shared" si="0"/>
        <v>1641.8084256138675</v>
      </c>
      <c r="F20" s="170">
        <f t="shared" si="0"/>
        <v>1596.2907374830077</v>
      </c>
      <c r="G20" s="171"/>
      <c r="H20" s="169"/>
      <c r="I20" s="169"/>
      <c r="J20" s="169"/>
    </row>
    <row r="21" spans="2:10" ht="15.75" x14ac:dyDescent="0.25">
      <c r="B21" s="166" t="s">
        <v>135</v>
      </c>
      <c r="C21" s="170">
        <f t="shared" ref="C21:F32" si="1">C5*100/$I5</f>
        <v>1590.5295039000439</v>
      </c>
      <c r="D21" s="170">
        <f t="shared" si="1"/>
        <v>1842.7300142741058</v>
      </c>
      <c r="E21" s="170">
        <f t="shared" si="1"/>
        <v>1726.0947423873306</v>
      </c>
      <c r="F21" s="170">
        <f t="shared" si="1"/>
        <v>1672.2596220674964</v>
      </c>
      <c r="G21" s="171"/>
      <c r="H21" s="169"/>
      <c r="I21" s="169"/>
      <c r="J21" s="169"/>
    </row>
    <row r="22" spans="2:10" ht="15.75" x14ac:dyDescent="0.25">
      <c r="B22" s="166" t="s">
        <v>136</v>
      </c>
      <c r="C22" s="170">
        <f t="shared" si="1"/>
        <v>1638.4263428674788</v>
      </c>
      <c r="D22" s="170">
        <f t="shared" si="1"/>
        <v>1909.6497181975103</v>
      </c>
      <c r="E22" s="170">
        <f t="shared" si="1"/>
        <v>1817.2130242718665</v>
      </c>
      <c r="F22" s="170">
        <f t="shared" si="1"/>
        <v>1774.7058879145202</v>
      </c>
      <c r="G22" s="171"/>
      <c r="H22" s="169"/>
      <c r="I22" s="169"/>
      <c r="J22" s="169"/>
    </row>
    <row r="23" spans="2:10" ht="15.75" x14ac:dyDescent="0.25">
      <c r="B23" s="166" t="s">
        <v>137</v>
      </c>
      <c r="C23" s="170">
        <f t="shared" si="1"/>
        <v>1718.0683700117627</v>
      </c>
      <c r="D23" s="170">
        <f t="shared" si="1"/>
        <v>2003.0007938916419</v>
      </c>
      <c r="E23" s="170">
        <f t="shared" si="1"/>
        <v>1857.8865110978002</v>
      </c>
      <c r="F23" s="170">
        <f t="shared" si="1"/>
        <v>1840.9388576328258</v>
      </c>
      <c r="G23" s="171"/>
      <c r="H23" s="169"/>
      <c r="I23" s="169"/>
      <c r="J23" s="169"/>
    </row>
    <row r="24" spans="2:10" ht="15.75" x14ac:dyDescent="0.25">
      <c r="B24" s="166" t="s">
        <v>4</v>
      </c>
      <c r="C24" s="170">
        <f t="shared" si="1"/>
        <v>1783.976308127721</v>
      </c>
      <c r="D24" s="170">
        <f t="shared" si="1"/>
        <v>2038.2346137253635</v>
      </c>
      <c r="E24" s="170">
        <f t="shared" si="1"/>
        <v>1917.3577143428777</v>
      </c>
      <c r="F24" s="170">
        <f t="shared" si="1"/>
        <v>1931.9463056476604</v>
      </c>
      <c r="G24" s="171"/>
      <c r="H24" s="169"/>
      <c r="I24" s="169"/>
      <c r="J24" s="169"/>
    </row>
    <row r="25" spans="2:10" ht="15.75" x14ac:dyDescent="0.25">
      <c r="B25" s="166" t="s">
        <v>5</v>
      </c>
      <c r="C25" s="170">
        <f t="shared" si="1"/>
        <v>1890.629982351724</v>
      </c>
      <c r="D25" s="170">
        <f t="shared" si="1"/>
        <v>2083.6981174316393</v>
      </c>
      <c r="E25" s="170">
        <f t="shared" si="1"/>
        <v>2002.568422371462</v>
      </c>
      <c r="F25" s="170">
        <f t="shared" si="1"/>
        <v>1970.7327192465825</v>
      </c>
      <c r="G25" s="171"/>
      <c r="H25" s="169"/>
      <c r="I25" s="169"/>
      <c r="J25" s="169"/>
    </row>
    <row r="26" spans="2:10" ht="15.75" x14ac:dyDescent="0.25">
      <c r="B26" s="166" t="s">
        <v>6</v>
      </c>
      <c r="C26" s="170">
        <f t="shared" si="1"/>
        <v>1905.2971442472112</v>
      </c>
      <c r="D26" s="170">
        <f t="shared" si="1"/>
        <v>2108.2704481579153</v>
      </c>
      <c r="E26" s="170">
        <f t="shared" si="1"/>
        <v>2055.2321978897917</v>
      </c>
      <c r="F26" s="170">
        <f t="shared" si="1"/>
        <v>2031.77297180966</v>
      </c>
      <c r="G26" s="171"/>
      <c r="H26" s="169"/>
      <c r="I26" s="169"/>
      <c r="J26" s="169"/>
    </row>
    <row r="27" spans="2:10" ht="15.75" x14ac:dyDescent="0.25">
      <c r="B27" s="166" t="s">
        <v>7</v>
      </c>
      <c r="C27" s="170">
        <f t="shared" si="1"/>
        <v>1879</v>
      </c>
      <c r="D27" s="170">
        <f t="shared" si="1"/>
        <v>2086</v>
      </c>
      <c r="E27" s="170">
        <f t="shared" si="1"/>
        <v>1989</v>
      </c>
      <c r="F27" s="170">
        <f t="shared" si="1"/>
        <v>2006</v>
      </c>
      <c r="G27" s="171"/>
      <c r="H27" s="169"/>
      <c r="I27" s="169"/>
      <c r="J27" s="169"/>
    </row>
    <row r="28" spans="2:10" ht="15.75" x14ac:dyDescent="0.25">
      <c r="B28" s="166" t="s">
        <v>8</v>
      </c>
      <c r="C28" s="170">
        <f t="shared" si="1"/>
        <v>1916</v>
      </c>
      <c r="D28" s="170">
        <f t="shared" si="1"/>
        <v>2124</v>
      </c>
      <c r="E28" s="170">
        <f t="shared" si="1"/>
        <v>1958</v>
      </c>
      <c r="F28" s="170">
        <f t="shared" si="1"/>
        <v>2108</v>
      </c>
      <c r="G28" s="171"/>
      <c r="H28" s="169"/>
      <c r="I28" s="169"/>
      <c r="J28" s="169"/>
    </row>
    <row r="29" spans="2:10" ht="15.75" x14ac:dyDescent="0.25">
      <c r="B29" s="166" t="s">
        <v>9</v>
      </c>
      <c r="C29" s="170">
        <f t="shared" si="1"/>
        <v>1993</v>
      </c>
      <c r="D29" s="170">
        <f t="shared" si="1"/>
        <v>2151</v>
      </c>
      <c r="E29" s="170">
        <f t="shared" si="1"/>
        <v>1999</v>
      </c>
      <c r="F29" s="170">
        <f t="shared" si="1"/>
        <v>2117</v>
      </c>
      <c r="G29" s="171"/>
      <c r="H29" s="169"/>
      <c r="I29" s="169"/>
      <c r="J29" s="169"/>
    </row>
    <row r="30" spans="2:10" ht="15.75" x14ac:dyDescent="0.25">
      <c r="B30" s="166" t="s">
        <v>10</v>
      </c>
      <c r="C30" s="170">
        <f t="shared" si="1"/>
        <v>2055</v>
      </c>
      <c r="D30" s="170">
        <f t="shared" si="1"/>
        <v>2168</v>
      </c>
      <c r="E30" s="170">
        <f t="shared" si="1"/>
        <v>2083</v>
      </c>
      <c r="F30" s="170">
        <f t="shared" si="1"/>
        <v>2125</v>
      </c>
      <c r="G30" s="171"/>
      <c r="H30" s="169"/>
      <c r="I30" s="169"/>
      <c r="J30" s="169"/>
    </row>
    <row r="31" spans="2:10" ht="15.75" x14ac:dyDescent="0.25">
      <c r="B31" s="166" t="s">
        <v>11</v>
      </c>
      <c r="C31" s="170">
        <f t="shared" si="1"/>
        <v>2107</v>
      </c>
      <c r="D31" s="170">
        <f t="shared" si="1"/>
        <v>2258</v>
      </c>
      <c r="E31" s="170">
        <f t="shared" si="1"/>
        <v>2127</v>
      </c>
      <c r="F31" s="170">
        <f t="shared" si="1"/>
        <v>2180</v>
      </c>
      <c r="G31" s="171"/>
      <c r="H31" s="169"/>
      <c r="I31" s="169"/>
      <c r="J31" s="169"/>
    </row>
    <row r="32" spans="2:10" ht="15.75" x14ac:dyDescent="0.25">
      <c r="B32" s="166" t="s">
        <v>12</v>
      </c>
      <c r="C32" s="170">
        <f t="shared" si="1"/>
        <v>2169</v>
      </c>
      <c r="D32" s="170">
        <f t="shared" si="1"/>
        <v>2332</v>
      </c>
      <c r="E32" s="170">
        <f t="shared" si="1"/>
        <v>2233</v>
      </c>
      <c r="F32" s="170">
        <f t="shared" si="1"/>
        <v>2240</v>
      </c>
      <c r="G32" s="171"/>
      <c r="H32" s="169"/>
      <c r="I32" s="169"/>
      <c r="J32" s="169"/>
    </row>
    <row r="33" spans="2:10" ht="15.75" x14ac:dyDescent="0.25">
      <c r="B33" s="166"/>
      <c r="C33" s="175">
        <f>C31/C20</f>
        <v>1.3950315336114736</v>
      </c>
      <c r="D33" s="175">
        <f t="shared" ref="D33:F33" si="2">D31/D20</f>
        <v>1.3334690272853693</v>
      </c>
      <c r="E33" s="175">
        <f t="shared" si="2"/>
        <v>1.2955226485725464</v>
      </c>
      <c r="F33" s="175">
        <f t="shared" si="2"/>
        <v>1.3656660085852348</v>
      </c>
      <c r="G33" s="168"/>
      <c r="H33" s="169"/>
      <c r="I33" s="169"/>
      <c r="J33" s="169"/>
    </row>
    <row r="34" spans="2:10" ht="15.75" x14ac:dyDescent="0.25">
      <c r="B34" s="166"/>
      <c r="C34" s="176"/>
      <c r="D34" s="176"/>
      <c r="E34" s="176"/>
      <c r="F34" s="176"/>
      <c r="G34" s="168"/>
      <c r="H34" s="169"/>
      <c r="I34" s="169"/>
      <c r="J34" s="169"/>
    </row>
    <row r="35" spans="2:10" ht="15.75" x14ac:dyDescent="0.25">
      <c r="B35" s="166"/>
      <c r="C35" s="176"/>
      <c r="D35" s="176"/>
      <c r="E35" s="176"/>
      <c r="F35" s="176"/>
      <c r="G35" s="168"/>
      <c r="H35" s="169"/>
      <c r="I35" s="169"/>
      <c r="J35" s="169"/>
    </row>
  </sheetData>
  <hyperlinks>
    <hyperlink ref="A2" location="Index!A1" display="Back to Index"/>
  </hyperlinks>
  <pageMargins left="0.7" right="0.7" top="0.75" bottom="0.75" header="0.3" footer="0.3"/>
  <pageSetup paperSize="9" scale="53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6"/>
  <sheetViews>
    <sheetView zoomScaleNormal="100" workbookViewId="0"/>
  </sheetViews>
  <sheetFormatPr defaultRowHeight="15" x14ac:dyDescent="0.25"/>
  <cols>
    <col min="1" max="1" width="12.7109375" bestFit="1" customWidth="1"/>
    <col min="2" max="2" width="17.28515625" customWidth="1"/>
    <col min="3" max="10" width="12.7109375" bestFit="1" customWidth="1"/>
    <col min="11" max="11" width="12.7109375" style="55" bestFit="1" customWidth="1"/>
    <col min="12" max="20" width="9.42578125" bestFit="1" customWidth="1"/>
    <col min="34" max="34" width="9.140625" customWidth="1"/>
    <col min="36" max="36" width="8.85546875" customWidth="1"/>
  </cols>
  <sheetData>
    <row r="1" spans="1:21" ht="18.75" x14ac:dyDescent="0.3">
      <c r="A1" s="17" t="s">
        <v>78</v>
      </c>
      <c r="B1" s="217" t="s">
        <v>138</v>
      </c>
      <c r="C1" s="288" t="s">
        <v>139</v>
      </c>
      <c r="D1" s="288"/>
      <c r="E1" s="288"/>
      <c r="F1" s="288"/>
      <c r="G1" s="288"/>
      <c r="H1" s="288"/>
      <c r="I1" s="288"/>
      <c r="J1" s="288"/>
      <c r="K1" s="218"/>
      <c r="L1" s="288" t="s">
        <v>139</v>
      </c>
      <c r="M1" s="288"/>
      <c r="N1" s="288"/>
      <c r="O1" s="288"/>
      <c r="P1" s="288"/>
      <c r="Q1" s="288"/>
      <c r="R1" s="288"/>
      <c r="S1" s="288"/>
      <c r="T1" s="218"/>
      <c r="U1" s="110"/>
    </row>
    <row r="2" spans="1:21" ht="18.75" x14ac:dyDescent="0.3">
      <c r="B2" s="219" t="s">
        <v>140</v>
      </c>
      <c r="C2" s="219">
        <v>2008</v>
      </c>
      <c r="D2" s="219">
        <v>2009</v>
      </c>
      <c r="E2" s="219">
        <v>2010</v>
      </c>
      <c r="F2" s="219">
        <v>2011</v>
      </c>
      <c r="G2" s="219">
        <v>2012</v>
      </c>
      <c r="H2" s="219">
        <v>2013</v>
      </c>
      <c r="I2" s="220">
        <v>2014</v>
      </c>
      <c r="J2" s="219">
        <v>2015</v>
      </c>
      <c r="K2" s="221">
        <v>2016</v>
      </c>
      <c r="L2" s="219">
        <v>2008</v>
      </c>
      <c r="M2" s="219">
        <v>2009</v>
      </c>
      <c r="N2" s="219">
        <v>2010</v>
      </c>
      <c r="O2" s="219">
        <v>2011</v>
      </c>
      <c r="P2" s="219">
        <v>2012</v>
      </c>
      <c r="Q2" s="219">
        <v>2013</v>
      </c>
      <c r="R2" s="220">
        <v>2014</v>
      </c>
      <c r="S2" s="219">
        <v>2015</v>
      </c>
      <c r="T2" s="221">
        <v>2016</v>
      </c>
      <c r="U2" s="110"/>
    </row>
    <row r="3" spans="1:21" ht="18.75" x14ac:dyDescent="0.3">
      <c r="B3" s="205" t="s">
        <v>141</v>
      </c>
      <c r="C3" s="222">
        <v>1534391</v>
      </c>
      <c r="D3" s="222">
        <v>1569203</v>
      </c>
      <c r="E3" s="222">
        <v>1601428</v>
      </c>
      <c r="F3" s="222">
        <v>1625028</v>
      </c>
      <c r="G3" s="222">
        <v>1656440</v>
      </c>
      <c r="H3" s="222">
        <v>1665310</v>
      </c>
      <c r="I3" s="223">
        <v>1673217</v>
      </c>
      <c r="J3" s="222">
        <v>1674292</v>
      </c>
      <c r="K3" s="224">
        <v>1671407</v>
      </c>
      <c r="L3" s="225">
        <f>C3/$C$22</f>
        <v>5.8162891698233347E-2</v>
      </c>
      <c r="M3" s="225">
        <f>D3/$D$22</f>
        <v>5.9075768669640857E-2</v>
      </c>
      <c r="N3" s="225">
        <f>E3/$E$22</f>
        <v>5.9832451143290201E-2</v>
      </c>
      <c r="O3" s="225">
        <f>F3/$F$22</f>
        <v>6.0244219555515052E-2</v>
      </c>
      <c r="P3" s="225">
        <f>G3/$G$22</f>
        <v>6.098758698409637E-2</v>
      </c>
      <c r="Q3" s="225">
        <f>H3/$H$22</f>
        <v>6.0929286596354555E-2</v>
      </c>
      <c r="R3" s="225">
        <f>I3/$I$22</f>
        <v>6.0748334030535492E-2</v>
      </c>
      <c r="S3" s="225">
        <f>J3/$J$22</f>
        <v>6.031954198576138E-2</v>
      </c>
      <c r="T3" s="225">
        <f>K3/$K$22</f>
        <v>5.9763228619637176E-2</v>
      </c>
      <c r="U3" s="110"/>
    </row>
    <row r="4" spans="1:21" ht="18.75" x14ac:dyDescent="0.3">
      <c r="B4" s="205" t="s">
        <v>142</v>
      </c>
      <c r="C4" s="222">
        <v>1421609</v>
      </c>
      <c r="D4" s="222">
        <v>1421329</v>
      </c>
      <c r="E4" s="222">
        <v>1433924</v>
      </c>
      <c r="F4" s="222">
        <v>1459636</v>
      </c>
      <c r="G4" s="222">
        <v>1505092</v>
      </c>
      <c r="H4" s="222">
        <v>1555935</v>
      </c>
      <c r="I4" s="223">
        <v>1597216</v>
      </c>
      <c r="J4" s="222">
        <v>1638558</v>
      </c>
      <c r="K4" s="224">
        <v>1672583</v>
      </c>
      <c r="L4" s="225">
        <f t="shared" ref="L4:L21" si="0">C4/$C$22</f>
        <v>5.3887757621254175E-2</v>
      </c>
      <c r="M4" s="225">
        <f t="shared" ref="M4:M21" si="1">D4/$D$22</f>
        <v>5.350875776266803E-2</v>
      </c>
      <c r="N4" s="225">
        <f t="shared" ref="N4:N21" si="2">E4/$E$22</f>
        <v>5.3574177342466382E-2</v>
      </c>
      <c r="O4" s="225">
        <f t="shared" ref="O4:O21" si="3">F4/$F$22</f>
        <v>5.4112687076858845E-2</v>
      </c>
      <c r="P4" s="225">
        <f t="shared" ref="P4:P21" si="4">G4/$G$22</f>
        <v>5.5415185137443902E-2</v>
      </c>
      <c r="Q4" s="225">
        <f t="shared" ref="Q4:Q21" si="5">H4/$H$22</f>
        <v>5.6927544745602271E-2</v>
      </c>
      <c r="R4" s="225">
        <f t="shared" ref="R4:R21" si="6">I4/$I$22</f>
        <v>5.7989018212769639E-2</v>
      </c>
      <c r="S4" s="225">
        <f t="shared" ref="S4:S21" si="7">J4/$J$22</f>
        <v>5.9032156921913978E-2</v>
      </c>
      <c r="T4" s="225">
        <f t="shared" ref="T4:T21" si="8">K4/$K$22</f>
        <v>5.9805277957025789E-2</v>
      </c>
      <c r="U4" s="110"/>
    </row>
    <row r="5" spans="1:21" ht="18.75" x14ac:dyDescent="0.3">
      <c r="B5" s="205" t="s">
        <v>143</v>
      </c>
      <c r="C5" s="222">
        <v>1537723</v>
      </c>
      <c r="D5" s="222">
        <v>1525814</v>
      </c>
      <c r="E5" s="222">
        <v>1516108</v>
      </c>
      <c r="F5" s="222">
        <v>1497145</v>
      </c>
      <c r="G5" s="222">
        <v>1468034</v>
      </c>
      <c r="H5" s="222">
        <v>1452668</v>
      </c>
      <c r="I5" s="223">
        <v>1451558</v>
      </c>
      <c r="J5" s="222">
        <v>1465058</v>
      </c>
      <c r="K5" s="224">
        <v>1497833</v>
      </c>
      <c r="L5" s="225">
        <f t="shared" si="0"/>
        <v>5.8289195068846521E-2</v>
      </c>
      <c r="M5" s="225">
        <f t="shared" si="1"/>
        <v>5.7442303447609637E-2</v>
      </c>
      <c r="N5" s="225">
        <f t="shared" si="2"/>
        <v>5.6644730726546196E-2</v>
      </c>
      <c r="O5" s="225">
        <f t="shared" si="3"/>
        <v>5.5503247997229332E-2</v>
      </c>
      <c r="P5" s="225">
        <f t="shared" si="4"/>
        <v>5.4050766264163469E-2</v>
      </c>
      <c r="Q5" s="225">
        <f t="shared" si="5"/>
        <v>5.3149278453473031E-2</v>
      </c>
      <c r="R5" s="225">
        <f t="shared" si="6"/>
        <v>5.2700713803825829E-2</v>
      </c>
      <c r="S5" s="225">
        <f t="shared" si="7"/>
        <v>5.2781490649525649E-2</v>
      </c>
      <c r="T5" s="225">
        <f t="shared" si="8"/>
        <v>5.3556875143538955E-2</v>
      </c>
      <c r="U5" s="110"/>
    </row>
    <row r="6" spans="1:21" ht="18.75" x14ac:dyDescent="0.3">
      <c r="B6" s="205" t="s">
        <v>144</v>
      </c>
      <c r="C6" s="222">
        <v>1636675</v>
      </c>
      <c r="D6" s="222">
        <v>1644314</v>
      </c>
      <c r="E6" s="222">
        <v>1633924</v>
      </c>
      <c r="F6" s="222">
        <v>1623209</v>
      </c>
      <c r="G6" s="222">
        <v>1600686</v>
      </c>
      <c r="H6" s="222">
        <v>1584088</v>
      </c>
      <c r="I6" s="223">
        <v>1572189</v>
      </c>
      <c r="J6" s="222">
        <v>1562775</v>
      </c>
      <c r="K6" s="224">
        <v>1547611</v>
      </c>
      <c r="L6" s="225">
        <f t="shared" si="0"/>
        <v>6.2040086764198997E-2</v>
      </c>
      <c r="M6" s="225">
        <f t="shared" si="1"/>
        <v>6.1903471688654579E-2</v>
      </c>
      <c r="N6" s="225">
        <f t="shared" si="2"/>
        <v>6.1046564629723785E-2</v>
      </c>
      <c r="O6" s="225">
        <f t="shared" si="3"/>
        <v>6.0176784264940691E-2</v>
      </c>
      <c r="P6" s="225">
        <f t="shared" si="4"/>
        <v>5.8934809989631548E-2</v>
      </c>
      <c r="Q6" s="225">
        <f t="shared" si="5"/>
        <v>5.7957588524566651E-2</v>
      </c>
      <c r="R6" s="225">
        <f t="shared" si="6"/>
        <v>5.7080380208385142E-2</v>
      </c>
      <c r="S6" s="225">
        <f t="shared" si="7"/>
        <v>5.630193074254565E-2</v>
      </c>
      <c r="T6" s="225">
        <f t="shared" si="8"/>
        <v>5.5336749222221343E-2</v>
      </c>
      <c r="U6" s="110"/>
    </row>
    <row r="7" spans="1:21" ht="18.75" x14ac:dyDescent="0.3">
      <c r="B7" s="205" t="s">
        <v>145</v>
      </c>
      <c r="C7" s="222">
        <v>1734272</v>
      </c>
      <c r="D7" s="222">
        <v>1739519</v>
      </c>
      <c r="E7" s="222">
        <v>1752004</v>
      </c>
      <c r="F7" s="222">
        <v>1780713</v>
      </c>
      <c r="G7" s="222">
        <v>1788156</v>
      </c>
      <c r="H7" s="222">
        <v>1774376</v>
      </c>
      <c r="I7" s="223">
        <v>1769057</v>
      </c>
      <c r="J7" s="222">
        <v>1759789</v>
      </c>
      <c r="K7" s="224">
        <v>1735865</v>
      </c>
      <c r="L7" s="225">
        <f t="shared" si="0"/>
        <v>6.5739615594251108E-2</v>
      </c>
      <c r="M7" s="225">
        <f t="shared" si="1"/>
        <v>6.5487653312187769E-2</v>
      </c>
      <c r="N7" s="225">
        <f t="shared" si="2"/>
        <v>6.5458262084120547E-2</v>
      </c>
      <c r="O7" s="225">
        <f t="shared" si="3"/>
        <v>6.6015887072321144E-2</v>
      </c>
      <c r="P7" s="225">
        <f t="shared" si="4"/>
        <v>6.5837168621340841E-2</v>
      </c>
      <c r="Q7" s="225">
        <f t="shared" si="5"/>
        <v>6.4919722954701053E-2</v>
      </c>
      <c r="R7" s="225">
        <f t="shared" si="6"/>
        <v>6.4227930719719578E-2</v>
      </c>
      <c r="S7" s="225">
        <f t="shared" si="7"/>
        <v>6.3399733422593571E-2</v>
      </c>
      <c r="T7" s="225">
        <f t="shared" si="8"/>
        <v>6.2068004290891737E-2</v>
      </c>
      <c r="U7" s="110"/>
    </row>
    <row r="8" spans="1:21" ht="18.75" x14ac:dyDescent="0.3">
      <c r="B8" s="205" t="s">
        <v>146</v>
      </c>
      <c r="C8" s="222">
        <v>1781843</v>
      </c>
      <c r="D8" s="222">
        <v>1803055</v>
      </c>
      <c r="E8" s="222">
        <v>1820822</v>
      </c>
      <c r="F8" s="222">
        <v>1831303</v>
      </c>
      <c r="G8" s="222">
        <v>1833988</v>
      </c>
      <c r="H8" s="222">
        <v>1844708</v>
      </c>
      <c r="I8" s="223">
        <v>1857183</v>
      </c>
      <c r="J8" s="222">
        <v>1870588</v>
      </c>
      <c r="K8" s="224">
        <v>1887371</v>
      </c>
      <c r="L8" s="225">
        <f t="shared" si="0"/>
        <v>6.7542850181117595E-2</v>
      </c>
      <c r="M8" s="225">
        <f t="shared" si="1"/>
        <v>6.7879592429175378E-2</v>
      </c>
      <c r="N8" s="225">
        <f t="shared" si="2"/>
        <v>6.8029435825792947E-2</v>
      </c>
      <c r="O8" s="225">
        <f t="shared" si="3"/>
        <v>6.7891396335739068E-2</v>
      </c>
      <c r="P8" s="225">
        <f t="shared" si="4"/>
        <v>6.7524632753247285E-2</v>
      </c>
      <c r="Q8" s="225">
        <f t="shared" si="5"/>
        <v>6.749298474073176E-2</v>
      </c>
      <c r="R8" s="225">
        <f t="shared" si="6"/>
        <v>6.742746053849083E-2</v>
      </c>
      <c r="S8" s="225">
        <f t="shared" si="7"/>
        <v>6.7391477355241147E-2</v>
      </c>
      <c r="T8" s="225">
        <f t="shared" si="8"/>
        <v>6.7485289078646454E-2</v>
      </c>
      <c r="U8" s="110"/>
    </row>
    <row r="9" spans="1:21" ht="18.75" x14ac:dyDescent="0.3">
      <c r="B9" s="205" t="s">
        <v>147</v>
      </c>
      <c r="C9" s="222">
        <v>1668622</v>
      </c>
      <c r="D9" s="222">
        <v>1678415</v>
      </c>
      <c r="E9" s="222">
        <v>1717334</v>
      </c>
      <c r="F9" s="222">
        <v>1763868</v>
      </c>
      <c r="G9" s="222">
        <v>1809201</v>
      </c>
      <c r="H9" s="222">
        <v>1850268</v>
      </c>
      <c r="I9" s="223">
        <v>1862898</v>
      </c>
      <c r="J9" s="222">
        <v>1870145</v>
      </c>
      <c r="K9" s="224">
        <v>1874726</v>
      </c>
      <c r="L9" s="225">
        <f t="shared" si="0"/>
        <v>6.3251075293904571E-2</v>
      </c>
      <c r="M9" s="225">
        <f t="shared" si="1"/>
        <v>6.3187271673362369E-2</v>
      </c>
      <c r="N9" s="225">
        <f t="shared" si="2"/>
        <v>6.4162923747874481E-2</v>
      </c>
      <c r="O9" s="225">
        <f t="shared" si="3"/>
        <v>6.5391396984511796E-2</v>
      </c>
      <c r="P9" s="225">
        <f t="shared" si="4"/>
        <v>6.6612013329317168E-2</v>
      </c>
      <c r="Q9" s="225">
        <f t="shared" si="5"/>
        <v>6.7696410429327725E-2</v>
      </c>
      <c r="R9" s="225">
        <f t="shared" si="6"/>
        <v>6.7634951096490481E-2</v>
      </c>
      <c r="S9" s="225">
        <f t="shared" si="7"/>
        <v>6.7375517440781962E-2</v>
      </c>
      <c r="T9" s="225">
        <f t="shared" si="8"/>
        <v>6.7033151433001009E-2</v>
      </c>
      <c r="U9" s="110"/>
    </row>
    <row r="10" spans="1:21" ht="18.75" x14ac:dyDescent="0.3">
      <c r="B10" s="205" t="s">
        <v>148</v>
      </c>
      <c r="C10" s="222">
        <v>1906065</v>
      </c>
      <c r="D10" s="222">
        <v>1866507</v>
      </c>
      <c r="E10" s="222">
        <v>1826256</v>
      </c>
      <c r="F10" s="222">
        <v>1766715</v>
      </c>
      <c r="G10" s="222">
        <v>1716140</v>
      </c>
      <c r="H10" s="222">
        <v>1687739</v>
      </c>
      <c r="I10" s="223">
        <v>1701231</v>
      </c>
      <c r="J10" s="222">
        <v>1740276</v>
      </c>
      <c r="K10" s="224">
        <v>1783165</v>
      </c>
      <c r="L10" s="225">
        <f t="shared" si="0"/>
        <v>7.2251630884691803E-2</v>
      </c>
      <c r="M10" s="225">
        <f t="shared" si="1"/>
        <v>7.0268369199055408E-2</v>
      </c>
      <c r="N10" s="225">
        <f t="shared" si="2"/>
        <v>6.8232460588387736E-2</v>
      </c>
      <c r="O10" s="225">
        <f t="shared" si="3"/>
        <v>6.5496943038533359E-2</v>
      </c>
      <c r="P10" s="225">
        <f t="shared" si="4"/>
        <v>6.3185649662461152E-2</v>
      </c>
      <c r="Q10" s="225">
        <f t="shared" si="5"/>
        <v>6.1749904360656478E-2</v>
      </c>
      <c r="R10" s="225">
        <f t="shared" si="6"/>
        <v>6.1765418980982104E-2</v>
      </c>
      <c r="S10" s="225">
        <f t="shared" si="7"/>
        <v>6.269674062159579E-2</v>
      </c>
      <c r="T10" s="225">
        <f t="shared" si="8"/>
        <v>6.375927440864812E-2</v>
      </c>
      <c r="U10" s="110"/>
    </row>
    <row r="11" spans="1:21" ht="18.75" x14ac:dyDescent="0.3">
      <c r="B11" s="205" t="s">
        <v>149</v>
      </c>
      <c r="C11" s="222">
        <v>1991443</v>
      </c>
      <c r="D11" s="222">
        <v>1986906</v>
      </c>
      <c r="E11" s="222">
        <v>1967761</v>
      </c>
      <c r="F11" s="222">
        <v>1959565</v>
      </c>
      <c r="G11" s="222">
        <v>1941348</v>
      </c>
      <c r="H11" s="222">
        <v>1912301</v>
      </c>
      <c r="I11" s="223">
        <v>1868974</v>
      </c>
      <c r="J11" s="222">
        <v>1831314</v>
      </c>
      <c r="K11" s="224">
        <v>1778839</v>
      </c>
      <c r="L11" s="225">
        <f t="shared" si="0"/>
        <v>7.5487984178872869E-2</v>
      </c>
      <c r="M11" s="225">
        <f t="shared" si="1"/>
        <v>7.4801029072925199E-2</v>
      </c>
      <c r="N11" s="225">
        <f t="shared" si="2"/>
        <v>7.3519361403804523E-2</v>
      </c>
      <c r="O11" s="225">
        <f t="shared" si="3"/>
        <v>7.2646418457591413E-2</v>
      </c>
      <c r="P11" s="225">
        <f t="shared" si="4"/>
        <v>7.1477463727271456E-2</v>
      </c>
      <c r="Q11" s="225">
        <f t="shared" si="5"/>
        <v>6.9966033763981125E-2</v>
      </c>
      <c r="R11" s="225">
        <f t="shared" si="6"/>
        <v>6.7855548232169549E-2</v>
      </c>
      <c r="S11" s="225">
        <f t="shared" si="7"/>
        <v>6.5976557083300053E-2</v>
      </c>
      <c r="T11" s="225">
        <f t="shared" si="8"/>
        <v>6.3604592917540004E-2</v>
      </c>
      <c r="U11" s="110"/>
    </row>
    <row r="12" spans="1:21" ht="18.75" x14ac:dyDescent="0.3">
      <c r="B12" s="205" t="s">
        <v>150</v>
      </c>
      <c r="C12" s="222">
        <v>1839966</v>
      </c>
      <c r="D12" s="222">
        <v>1889791</v>
      </c>
      <c r="E12" s="222">
        <v>1935487</v>
      </c>
      <c r="F12" s="222">
        <v>1965976</v>
      </c>
      <c r="G12" s="222">
        <v>1982210</v>
      </c>
      <c r="H12" s="222">
        <v>1986075</v>
      </c>
      <c r="I12" s="223">
        <v>1983144</v>
      </c>
      <c r="J12" s="222">
        <v>1967553</v>
      </c>
      <c r="K12" s="224">
        <v>1963255</v>
      </c>
      <c r="L12" s="225">
        <f t="shared" si="0"/>
        <v>6.9746070712374889E-2</v>
      </c>
      <c r="M12" s="225">
        <f t="shared" si="1"/>
        <v>7.1144941699684022E-2</v>
      </c>
      <c r="N12" s="225">
        <f t="shared" si="2"/>
        <v>7.2313542267259792E-2</v>
      </c>
      <c r="O12" s="225">
        <f t="shared" si="3"/>
        <v>7.2884091710957138E-2</v>
      </c>
      <c r="P12" s="225">
        <f t="shared" si="4"/>
        <v>7.2981940061665779E-2</v>
      </c>
      <c r="Q12" s="225">
        <f t="shared" si="5"/>
        <v>7.2665229222700203E-2</v>
      </c>
      <c r="R12" s="225">
        <f t="shared" si="6"/>
        <v>7.2000639571945704E-2</v>
      </c>
      <c r="S12" s="225">
        <f t="shared" si="7"/>
        <v>7.0884825223264974E-2</v>
      </c>
      <c r="T12" s="225">
        <f t="shared" si="8"/>
        <v>7.0198615539868975E-2</v>
      </c>
      <c r="U12" s="110"/>
    </row>
    <row r="13" spans="1:21" ht="18.75" x14ac:dyDescent="0.3">
      <c r="B13" s="205" t="s">
        <v>151</v>
      </c>
      <c r="C13" s="222">
        <v>1596815</v>
      </c>
      <c r="D13" s="222">
        <v>1629785</v>
      </c>
      <c r="E13" s="222">
        <v>1672227</v>
      </c>
      <c r="F13" s="222">
        <v>1723591</v>
      </c>
      <c r="G13" s="222">
        <v>1775088</v>
      </c>
      <c r="H13" s="222">
        <v>1824684</v>
      </c>
      <c r="I13" s="223">
        <v>1877446</v>
      </c>
      <c r="J13" s="222">
        <v>1927622</v>
      </c>
      <c r="K13" s="224">
        <v>1961512</v>
      </c>
      <c r="L13" s="225">
        <f t="shared" si="0"/>
        <v>6.0529146682373976E-2</v>
      </c>
      <c r="M13" s="225">
        <f t="shared" si="1"/>
        <v>6.1356498580012034E-2</v>
      </c>
      <c r="N13" s="225">
        <f t="shared" si="2"/>
        <v>6.247763888104288E-2</v>
      </c>
      <c r="O13" s="225">
        <f t="shared" si="3"/>
        <v>6.3898218755559746E-2</v>
      </c>
      <c r="P13" s="225">
        <f t="shared" si="4"/>
        <v>6.5356024851142003E-2</v>
      </c>
      <c r="Q13" s="225">
        <f t="shared" si="5"/>
        <v>6.6760359562953814E-2</v>
      </c>
      <c r="R13" s="225">
        <f t="shared" si="6"/>
        <v>6.8163135285078225E-2</v>
      </c>
      <c r="S13" s="225">
        <f t="shared" si="7"/>
        <v>6.9446235281347177E-2</v>
      </c>
      <c r="T13" s="225">
        <f t="shared" si="8"/>
        <v>7.0136292414810855E-2</v>
      </c>
      <c r="U13" s="110"/>
    </row>
    <row r="14" spans="1:21" ht="18.75" x14ac:dyDescent="0.3">
      <c r="B14" s="205" t="s">
        <v>152</v>
      </c>
      <c r="C14" s="222">
        <v>1533579</v>
      </c>
      <c r="D14" s="222">
        <v>1518077</v>
      </c>
      <c r="E14" s="222">
        <v>1508651</v>
      </c>
      <c r="F14" s="222">
        <v>1518717</v>
      </c>
      <c r="G14" s="222">
        <v>1543814</v>
      </c>
      <c r="H14" s="222">
        <v>1574641</v>
      </c>
      <c r="I14" s="223">
        <v>1610436</v>
      </c>
      <c r="J14" s="222">
        <v>1656661</v>
      </c>
      <c r="K14" s="224">
        <v>1707241</v>
      </c>
      <c r="L14" s="225">
        <f t="shared" si="0"/>
        <v>5.8132111885226781E-2</v>
      </c>
      <c r="M14" s="225">
        <f>D14/$D$22</f>
        <v>5.715102869080825E-2</v>
      </c>
      <c r="N14" s="225">
        <f t="shared" si="2"/>
        <v>5.6366122766540801E-2</v>
      </c>
      <c r="O14" s="225">
        <f t="shared" si="3"/>
        <v>5.6302980865987021E-2</v>
      </c>
      <c r="P14" s="225">
        <f t="shared" si="4"/>
        <v>5.6840869945344083E-2</v>
      </c>
      <c r="Q14" s="225">
        <f t="shared" si="5"/>
        <v>5.7611947790723844E-2</v>
      </c>
      <c r="R14" s="225">
        <f t="shared" si="6"/>
        <v>5.8468987622525628E-2</v>
      </c>
      <c r="S14" s="225">
        <f t="shared" si="7"/>
        <v>5.9684351801043922E-2</v>
      </c>
      <c r="T14" s="225">
        <f t="shared" si="8"/>
        <v>6.1044517697854558E-2</v>
      </c>
      <c r="U14" s="110"/>
    </row>
    <row r="15" spans="1:21" ht="18.75" x14ac:dyDescent="0.3">
      <c r="B15" s="205" t="s">
        <v>153</v>
      </c>
      <c r="C15" s="222">
        <v>1554448</v>
      </c>
      <c r="D15" s="222">
        <v>1584006</v>
      </c>
      <c r="E15" s="222">
        <v>1603953</v>
      </c>
      <c r="F15" s="222">
        <v>1610293</v>
      </c>
      <c r="G15" s="222">
        <v>1536714</v>
      </c>
      <c r="H15" s="222">
        <v>1499767</v>
      </c>
      <c r="I15" s="223">
        <v>1487843</v>
      </c>
      <c r="J15" s="222">
        <v>1482039</v>
      </c>
      <c r="K15" s="224">
        <v>1494368</v>
      </c>
      <c r="L15" s="225">
        <f t="shared" si="0"/>
        <v>5.8923175823199843E-2</v>
      </c>
      <c r="M15" s="225">
        <f t="shared" si="1"/>
        <v>5.96330570533724E-2</v>
      </c>
      <c r="N15" s="225">
        <f t="shared" si="2"/>
        <v>5.9926790032791825E-2</v>
      </c>
      <c r="O15" s="225">
        <f t="shared" si="3"/>
        <v>5.969795292186289E-2</v>
      </c>
      <c r="P15" s="225">
        <f t="shared" si="4"/>
        <v>5.6579458806041073E-2</v>
      </c>
      <c r="Q15" s="225">
        <f t="shared" si="5"/>
        <v>5.4872506242534348E-2</v>
      </c>
      <c r="R15" s="225">
        <f t="shared" si="6"/>
        <v>5.40180882389995E-2</v>
      </c>
      <c r="S15" s="225">
        <f t="shared" si="7"/>
        <v>5.3393263352530987E-2</v>
      </c>
      <c r="T15" s="225">
        <f t="shared" si="8"/>
        <v>5.3432979774447498E-2</v>
      </c>
      <c r="U15" s="110"/>
    </row>
    <row r="16" spans="1:21" ht="18.75" x14ac:dyDescent="0.3">
      <c r="B16" s="205" t="s">
        <v>154</v>
      </c>
      <c r="C16" s="222">
        <v>1179458</v>
      </c>
      <c r="D16" s="222">
        <v>1217156</v>
      </c>
      <c r="E16" s="222">
        <v>1257389</v>
      </c>
      <c r="F16" s="222">
        <v>1315007</v>
      </c>
      <c r="G16" s="222">
        <v>1433449</v>
      </c>
      <c r="H16" s="222">
        <v>1498119</v>
      </c>
      <c r="I16" s="223">
        <v>1528871</v>
      </c>
      <c r="J16" s="222">
        <v>1552351</v>
      </c>
      <c r="K16" s="224">
        <v>1561477</v>
      </c>
      <c r="L16" s="225">
        <f t="shared" si="0"/>
        <v>4.470873976490667E-2</v>
      </c>
      <c r="M16" s="225">
        <f t="shared" si="1"/>
        <v>4.5822259000821042E-2</v>
      </c>
      <c r="N16" s="225">
        <f t="shared" si="2"/>
        <v>4.6978487893686457E-2</v>
      </c>
      <c r="O16" s="225">
        <f t="shared" si="3"/>
        <v>4.8750895630745555E-2</v>
      </c>
      <c r="P16" s="225">
        <f t="shared" si="4"/>
        <v>5.2777399467995194E-2</v>
      </c>
      <c r="Q16" s="225">
        <f t="shared" si="5"/>
        <v>5.4812210283036844E-2</v>
      </c>
      <c r="R16" s="225">
        <f t="shared" si="6"/>
        <v>5.550766349947367E-2</v>
      </c>
      <c r="S16" s="225">
        <f t="shared" si="7"/>
        <v>5.5926386389673163E-2</v>
      </c>
      <c r="T16" s="225">
        <f t="shared" si="8"/>
        <v>5.5832545236022824E-2</v>
      </c>
      <c r="U16" s="110"/>
    </row>
    <row r="17" spans="2:21" ht="18.75" x14ac:dyDescent="0.3">
      <c r="B17" s="205" t="s">
        <v>155</v>
      </c>
      <c r="C17" s="222">
        <v>1052917</v>
      </c>
      <c r="D17" s="222">
        <v>1070115</v>
      </c>
      <c r="E17" s="222">
        <v>1078484</v>
      </c>
      <c r="F17" s="222">
        <v>1070973</v>
      </c>
      <c r="G17" s="222">
        <v>1079883</v>
      </c>
      <c r="H17" s="222">
        <v>1106851</v>
      </c>
      <c r="I17" s="223">
        <v>1146831</v>
      </c>
      <c r="J17" s="222">
        <v>1187382</v>
      </c>
      <c r="K17" s="224">
        <v>1243844</v>
      </c>
      <c r="L17" s="225">
        <f t="shared" si="0"/>
        <v>3.9912054644630192E-2</v>
      </c>
      <c r="M17" s="225">
        <f t="shared" si="1"/>
        <v>4.0286608035998352E-2</v>
      </c>
      <c r="N17" s="225">
        <f t="shared" si="2"/>
        <v>4.029425065555254E-2</v>
      </c>
      <c r="O17" s="225">
        <f t="shared" si="3"/>
        <v>3.9703889748378872E-2</v>
      </c>
      <c r="P17" s="225">
        <f t="shared" si="4"/>
        <v>3.9759640189289645E-2</v>
      </c>
      <c r="Q17" s="225">
        <f t="shared" si="5"/>
        <v>4.0496749433115535E-2</v>
      </c>
      <c r="R17" s="225">
        <f t="shared" si="6"/>
        <v>4.1637201071094219E-2</v>
      </c>
      <c r="S17" s="225">
        <f t="shared" si="7"/>
        <v>4.277768656968875E-2</v>
      </c>
      <c r="T17" s="225">
        <f t="shared" si="8"/>
        <v>4.4475183686058503E-2</v>
      </c>
      <c r="U17" s="110"/>
    </row>
    <row r="18" spans="2:21" ht="18.75" x14ac:dyDescent="0.3">
      <c r="B18" s="205" t="s">
        <v>156</v>
      </c>
      <c r="C18" s="222">
        <v>920486</v>
      </c>
      <c r="D18" s="222">
        <v>916187</v>
      </c>
      <c r="E18" s="222">
        <v>915195</v>
      </c>
      <c r="F18" s="222">
        <v>917204</v>
      </c>
      <c r="G18" s="222">
        <v>927064</v>
      </c>
      <c r="H18" s="222">
        <v>944545</v>
      </c>
      <c r="I18" s="223">
        <v>964595</v>
      </c>
      <c r="J18" s="222">
        <v>973338</v>
      </c>
      <c r="K18" s="224">
        <v>968214</v>
      </c>
      <c r="L18" s="225">
        <f t="shared" si="0"/>
        <v>3.4892102161535113E-2</v>
      </c>
      <c r="M18" s="225">
        <f t="shared" si="1"/>
        <v>3.449168225534379E-2</v>
      </c>
      <c r="N18" s="225">
        <f t="shared" si="2"/>
        <v>3.4193457416807668E-2</v>
      </c>
      <c r="O18" s="225">
        <f t="shared" si="3"/>
        <v>3.4003253576674761E-2</v>
      </c>
      <c r="P18" s="225">
        <f t="shared" si="4"/>
        <v>3.4133078372790032E-2</v>
      </c>
      <c r="Q18" s="225">
        <f t="shared" si="5"/>
        <v>3.4558402344400566E-2</v>
      </c>
      <c r="R18" s="225">
        <f t="shared" si="6"/>
        <v>3.5020884478333882E-2</v>
      </c>
      <c r="S18" s="225">
        <f t="shared" si="7"/>
        <v>3.506634586878335E-2</v>
      </c>
      <c r="T18" s="225">
        <f t="shared" si="8"/>
        <v>3.461969145440541E-2</v>
      </c>
      <c r="U18" s="110"/>
    </row>
    <row r="19" spans="2:21" ht="18.75" x14ac:dyDescent="0.3">
      <c r="B19" s="205" t="s">
        <v>157</v>
      </c>
      <c r="C19" s="222">
        <v>725936</v>
      </c>
      <c r="D19" s="222">
        <v>726122</v>
      </c>
      <c r="E19" s="222">
        <v>733467</v>
      </c>
      <c r="F19" s="222">
        <v>741655</v>
      </c>
      <c r="G19" s="222">
        <v>749163</v>
      </c>
      <c r="H19" s="222">
        <v>751132</v>
      </c>
      <c r="I19" s="223">
        <v>753781</v>
      </c>
      <c r="J19" s="222">
        <v>754719</v>
      </c>
      <c r="K19" s="224">
        <v>761140</v>
      </c>
      <c r="L19" s="225">
        <f t="shared" si="0"/>
        <v>2.7517456077263698E-2</v>
      </c>
      <c r="M19" s="225">
        <f t="shared" si="1"/>
        <v>2.7336307219612093E-2</v>
      </c>
      <c r="N19" s="225">
        <f t="shared" si="2"/>
        <v>2.7403747432114108E-2</v>
      </c>
      <c r="O19" s="225">
        <f t="shared" si="3"/>
        <v>2.7495173408978502E-2</v>
      </c>
      <c r="P19" s="225">
        <f t="shared" si="4"/>
        <v>2.7583035683614615E-2</v>
      </c>
      <c r="Q19" s="225">
        <f t="shared" si="5"/>
        <v>2.7481932432816106E-2</v>
      </c>
      <c r="R19" s="225">
        <f t="shared" si="6"/>
        <v>2.7367006176647186E-2</v>
      </c>
      <c r="S19" s="225">
        <f t="shared" si="7"/>
        <v>2.7190182123519577E-2</v>
      </c>
      <c r="T19" s="225">
        <f t="shared" si="8"/>
        <v>2.7215503962560072E-2</v>
      </c>
      <c r="U19" s="110"/>
    </row>
    <row r="20" spans="2:21" ht="18.75" x14ac:dyDescent="0.3">
      <c r="B20" s="205" t="s">
        <v>158</v>
      </c>
      <c r="C20" s="222">
        <v>505802</v>
      </c>
      <c r="D20" s="222">
        <v>511109</v>
      </c>
      <c r="E20" s="222">
        <v>508035</v>
      </c>
      <c r="F20" s="222">
        <v>500798</v>
      </c>
      <c r="G20" s="222">
        <v>496978</v>
      </c>
      <c r="H20" s="222">
        <v>495544</v>
      </c>
      <c r="I20" s="223">
        <v>502112</v>
      </c>
      <c r="J20" s="222">
        <v>507958</v>
      </c>
      <c r="K20" s="224">
        <v>516231</v>
      </c>
      <c r="L20" s="225">
        <f t="shared" si="0"/>
        <v>1.9173018446243379E-2</v>
      </c>
      <c r="M20" s="225">
        <f t="shared" si="1"/>
        <v>1.9241715092930274E-2</v>
      </c>
      <c r="N20" s="225">
        <f t="shared" si="2"/>
        <v>1.898117137740906E-2</v>
      </c>
      <c r="O20" s="225">
        <f t="shared" si="3"/>
        <v>1.8565947580572659E-2</v>
      </c>
      <c r="P20" s="225">
        <f t="shared" si="4"/>
        <v>1.8297969744863831E-2</v>
      </c>
      <c r="Q20" s="225">
        <f t="shared" si="5"/>
        <v>1.8130643782301146E-2</v>
      </c>
      <c r="R20" s="225">
        <f t="shared" si="6"/>
        <v>1.8229833606005819E-2</v>
      </c>
      <c r="S20" s="225">
        <f t="shared" si="7"/>
        <v>1.830014950080594E-2</v>
      </c>
      <c r="T20" s="225">
        <f t="shared" si="8"/>
        <v>1.8458479157706004E-2</v>
      </c>
      <c r="U20" s="110"/>
    </row>
    <row r="21" spans="2:21" ht="18.75" x14ac:dyDescent="0.3">
      <c r="B21" s="205" t="s">
        <v>159</v>
      </c>
      <c r="C21" s="222">
        <v>258877</v>
      </c>
      <c r="D21" s="222">
        <v>265139</v>
      </c>
      <c r="E21" s="222">
        <v>282759</v>
      </c>
      <c r="F21" s="222">
        <v>302611</v>
      </c>
      <c r="G21" s="222">
        <v>316833</v>
      </c>
      <c r="H21" s="222">
        <v>323097</v>
      </c>
      <c r="I21" s="226">
        <v>334840</v>
      </c>
      <c r="J21" s="222">
        <v>334623</v>
      </c>
      <c r="K21" s="224">
        <v>340465</v>
      </c>
      <c r="L21" s="225">
        <f t="shared" si="0"/>
        <v>9.8130365168744831E-3</v>
      </c>
      <c r="M21" s="225">
        <f t="shared" si="1"/>
        <v>9.981685116138516E-3</v>
      </c>
      <c r="N21" s="225">
        <f t="shared" si="2"/>
        <v>1.0564423784788073E-2</v>
      </c>
      <c r="O21" s="225">
        <f t="shared" si="3"/>
        <v>1.1218615017042147E-2</v>
      </c>
      <c r="P21" s="225">
        <f t="shared" si="4"/>
        <v>1.1665306408280533E-2</v>
      </c>
      <c r="Q21" s="225">
        <f t="shared" si="5"/>
        <v>1.1821264336022944E-2</v>
      </c>
      <c r="R21" s="225">
        <f t="shared" si="6"/>
        <v>1.2156804626527525E-2</v>
      </c>
      <c r="S21" s="225">
        <f t="shared" si="7"/>
        <v>1.2055427666082995E-2</v>
      </c>
      <c r="T21" s="225">
        <f t="shared" si="8"/>
        <v>1.2173748005114716E-2</v>
      </c>
      <c r="U21" s="110"/>
    </row>
    <row r="22" spans="2:21" ht="18.75" x14ac:dyDescent="0.3">
      <c r="B22" s="205" t="s">
        <v>79</v>
      </c>
      <c r="C22" s="227">
        <f>SUM(C3:C21)</f>
        <v>26380927</v>
      </c>
      <c r="D22" s="227">
        <f t="shared" ref="D22:K22" si="9">SUM(D3:D21)</f>
        <v>26562549</v>
      </c>
      <c r="E22" s="227">
        <f t="shared" si="9"/>
        <v>26765208</v>
      </c>
      <c r="F22" s="227">
        <f t="shared" si="9"/>
        <v>26974007</v>
      </c>
      <c r="G22" s="227">
        <f t="shared" si="9"/>
        <v>27160281</v>
      </c>
      <c r="H22" s="227">
        <f t="shared" si="9"/>
        <v>27331848</v>
      </c>
      <c r="I22" s="227">
        <f t="shared" si="9"/>
        <v>27543422</v>
      </c>
      <c r="J22" s="227">
        <f t="shared" si="9"/>
        <v>27757041</v>
      </c>
      <c r="K22" s="224">
        <f t="shared" si="9"/>
        <v>27967147</v>
      </c>
      <c r="L22" s="77"/>
      <c r="M22" s="77"/>
      <c r="N22" s="77"/>
      <c r="O22" s="77"/>
      <c r="P22" s="77"/>
      <c r="Q22" s="77"/>
      <c r="R22" s="77"/>
      <c r="S22" s="77"/>
      <c r="T22" s="77"/>
      <c r="U22" s="110"/>
    </row>
    <row r="23" spans="2:21" ht="18.75" x14ac:dyDescent="0.3">
      <c r="B23" s="107"/>
      <c r="C23" s="228"/>
      <c r="D23" s="228"/>
      <c r="E23" s="228"/>
      <c r="F23" s="228"/>
      <c r="G23" s="228"/>
      <c r="H23" s="228"/>
      <c r="I23" s="228"/>
      <c r="J23" s="228"/>
      <c r="K23" s="229"/>
      <c r="L23" s="77"/>
      <c r="M23" s="77"/>
      <c r="N23" s="77"/>
      <c r="O23" s="77"/>
      <c r="P23" s="77"/>
      <c r="Q23" s="77"/>
      <c r="R23" s="77"/>
      <c r="S23" s="77"/>
      <c r="T23" s="77"/>
      <c r="U23" s="110"/>
    </row>
    <row r="24" spans="2:21" ht="18.75" x14ac:dyDescent="0.3">
      <c r="B24" s="107"/>
      <c r="C24" s="228"/>
      <c r="D24" s="228"/>
      <c r="E24" s="228"/>
      <c r="F24" s="228"/>
      <c r="G24" s="228"/>
      <c r="H24" s="228"/>
      <c r="I24" s="228"/>
      <c r="J24" s="228"/>
      <c r="K24" s="229"/>
      <c r="L24" s="77"/>
      <c r="M24" s="77"/>
      <c r="N24" s="77"/>
      <c r="O24" s="77"/>
      <c r="P24" s="77"/>
      <c r="Q24" s="77"/>
      <c r="R24" s="77"/>
      <c r="S24" s="77"/>
      <c r="T24" s="77"/>
      <c r="U24" s="110"/>
    </row>
    <row r="25" spans="2:21" ht="18.75" x14ac:dyDescent="0.3">
      <c r="B25" s="107"/>
      <c r="C25" s="228"/>
      <c r="D25" s="228"/>
      <c r="E25" s="228"/>
      <c r="F25" s="228"/>
      <c r="G25" s="228"/>
      <c r="H25" s="228"/>
      <c r="I25" s="228"/>
      <c r="J25" s="228"/>
      <c r="K25" s="229"/>
      <c r="L25" s="77"/>
      <c r="M25" s="77"/>
      <c r="N25" s="77"/>
      <c r="O25" s="77"/>
      <c r="P25" s="77"/>
      <c r="Q25" s="77"/>
      <c r="R25" s="77"/>
      <c r="S25" s="77"/>
      <c r="T25" s="77"/>
      <c r="U25" s="110"/>
    </row>
    <row r="26" spans="2:21" ht="15.75" x14ac:dyDescent="0.25">
      <c r="B26" s="107"/>
      <c r="C26" s="228"/>
      <c r="D26" s="228"/>
      <c r="E26" s="228"/>
      <c r="F26" s="228"/>
      <c r="G26" s="228"/>
      <c r="H26" s="228"/>
      <c r="I26" s="228"/>
      <c r="J26" s="228"/>
      <c r="K26" s="229"/>
      <c r="L26" s="77"/>
      <c r="M26" s="77"/>
      <c r="N26" s="77"/>
      <c r="O26" s="77"/>
      <c r="P26" s="77"/>
      <c r="Q26" s="77"/>
      <c r="R26" s="77"/>
      <c r="S26" s="77"/>
      <c r="T26" s="77"/>
    </row>
    <row r="27" spans="2:21" ht="15.75" x14ac:dyDescent="0.25">
      <c r="B27" s="107"/>
      <c r="C27" s="228"/>
      <c r="D27" s="228"/>
      <c r="E27" s="228"/>
      <c r="F27" s="228"/>
      <c r="G27" s="228"/>
      <c r="H27" s="228"/>
      <c r="I27" s="228"/>
      <c r="J27" s="228"/>
      <c r="K27" s="229"/>
      <c r="L27" s="77"/>
      <c r="M27" s="77"/>
      <c r="N27" s="77"/>
      <c r="O27" s="77"/>
      <c r="P27" s="77"/>
      <c r="Q27" s="77"/>
      <c r="R27" s="77"/>
      <c r="S27" s="77"/>
      <c r="T27" s="77"/>
    </row>
    <row r="28" spans="2:21" ht="15.75" x14ac:dyDescent="0.25">
      <c r="B28" s="219" t="s">
        <v>160</v>
      </c>
      <c r="C28" s="219">
        <v>2008</v>
      </c>
      <c r="D28" s="219">
        <v>2009</v>
      </c>
      <c r="E28" s="219">
        <v>2010</v>
      </c>
      <c r="F28" s="219">
        <v>2011</v>
      </c>
      <c r="G28" s="219">
        <v>2012</v>
      </c>
      <c r="H28" s="219">
        <v>2013</v>
      </c>
      <c r="I28" s="220">
        <v>2014</v>
      </c>
      <c r="J28" s="219">
        <v>2015</v>
      </c>
      <c r="K28" s="221">
        <v>2016</v>
      </c>
      <c r="L28" s="219">
        <v>2008</v>
      </c>
      <c r="M28" s="219">
        <v>2009</v>
      </c>
      <c r="N28" s="219">
        <v>2010</v>
      </c>
      <c r="O28" s="219">
        <v>2011</v>
      </c>
      <c r="P28" s="219">
        <v>2012</v>
      </c>
      <c r="Q28" s="219">
        <v>2013</v>
      </c>
      <c r="R28" s="220">
        <v>2014</v>
      </c>
      <c r="S28" s="219">
        <v>2015</v>
      </c>
      <c r="T28" s="221">
        <v>2016</v>
      </c>
    </row>
    <row r="29" spans="2:21" ht="15.75" x14ac:dyDescent="0.25">
      <c r="B29" s="205" t="s">
        <v>141</v>
      </c>
      <c r="C29" s="222">
        <v>1608314</v>
      </c>
      <c r="D29" s="222">
        <v>1642702</v>
      </c>
      <c r="E29" s="222">
        <v>1679066</v>
      </c>
      <c r="F29" s="222">
        <v>1703718</v>
      </c>
      <c r="G29" s="222">
        <v>1736916</v>
      </c>
      <c r="H29" s="222">
        <v>1748820</v>
      </c>
      <c r="I29" s="223">
        <v>1757740</v>
      </c>
      <c r="J29" s="222">
        <v>1760388</v>
      </c>
      <c r="K29" s="230">
        <v>1757639</v>
      </c>
      <c r="L29" s="225">
        <f>C29/$C$48</f>
        <v>6.3232501639674518E-2</v>
      </c>
      <c r="M29" s="225">
        <f>D29/$D$48</f>
        <v>6.40833567138928E-2</v>
      </c>
      <c r="N29" s="225">
        <f>E29/$E$48</f>
        <v>6.4885812414954239E-2</v>
      </c>
      <c r="O29" s="225">
        <f>F29/$F$48</f>
        <v>6.5193718234326181E-2</v>
      </c>
      <c r="P29" s="225">
        <f>G29/$G$48</f>
        <v>6.5958548231131758E-2</v>
      </c>
      <c r="Q29" s="225">
        <f>H29/$H$48</f>
        <v>6.5908722513394052E-2</v>
      </c>
      <c r="R29" s="225">
        <f>I29/$I$48</f>
        <v>6.5652976207995484E-2</v>
      </c>
      <c r="S29" s="225">
        <f>J29/$J$48</f>
        <v>6.5128912395244182E-2</v>
      </c>
      <c r="T29" s="225">
        <f>K29/$K$48</f>
        <v>6.4380211362840514E-2</v>
      </c>
    </row>
    <row r="30" spans="2:21" ht="15.75" x14ac:dyDescent="0.25">
      <c r="B30" s="205" t="s">
        <v>142</v>
      </c>
      <c r="C30" s="222">
        <v>1490445</v>
      </c>
      <c r="D30" s="222">
        <v>1490443</v>
      </c>
      <c r="E30" s="222">
        <v>1500427</v>
      </c>
      <c r="F30" s="222">
        <v>1530499</v>
      </c>
      <c r="G30" s="222">
        <v>1578490</v>
      </c>
      <c r="H30" s="222">
        <v>1631984</v>
      </c>
      <c r="I30" s="223">
        <v>1675149</v>
      </c>
      <c r="J30" s="222">
        <v>1718905</v>
      </c>
      <c r="K30" s="230">
        <v>1755683</v>
      </c>
      <c r="L30" s="225">
        <f t="shared" ref="L30:L47" si="10">C30/$C$48</f>
        <v>5.8598361953166291E-2</v>
      </c>
      <c r="M30" s="225">
        <f t="shared" ref="M30:M47" si="11">D30/$D$48</f>
        <v>5.8143589300265371E-2</v>
      </c>
      <c r="N30" s="225">
        <f t="shared" ref="N30:N47" si="12">E30/$E$48</f>
        <v>5.7982488397914402E-2</v>
      </c>
      <c r="O30" s="225">
        <f t="shared" ref="O30:O47" si="13">F30/$F$48</f>
        <v>5.856539671701419E-2</v>
      </c>
      <c r="P30" s="225">
        <f t="shared" ref="P30:P47" si="14">G30/$G$48</f>
        <v>5.994239721285264E-2</v>
      </c>
      <c r="Q30" s="225">
        <f t="shared" ref="Q30:Q47" si="15">H30/$H$48</f>
        <v>6.1505461169416457E-2</v>
      </c>
      <c r="R30" s="225">
        <f t="shared" ref="R30:R47" si="16">I30/$I$48</f>
        <v>6.2568137177197669E-2</v>
      </c>
      <c r="S30" s="225">
        <f t="shared" ref="S30:S47" si="17">J30/$J$48</f>
        <v>6.359416967211047E-2</v>
      </c>
      <c r="T30" s="225">
        <f t="shared" ref="T30:T47" si="18">K30/$K$48</f>
        <v>6.4308565425634012E-2</v>
      </c>
    </row>
    <row r="31" spans="2:21" ht="15.75" x14ac:dyDescent="0.25">
      <c r="B31" s="205" t="s">
        <v>143</v>
      </c>
      <c r="C31" s="222">
        <v>1613019</v>
      </c>
      <c r="D31" s="222">
        <v>1603025</v>
      </c>
      <c r="E31" s="222">
        <v>1593131</v>
      </c>
      <c r="F31" s="222">
        <v>1570266</v>
      </c>
      <c r="G31" s="222">
        <v>1539837</v>
      </c>
      <c r="H31" s="222">
        <v>1523725</v>
      </c>
      <c r="I31" s="223">
        <v>1521497</v>
      </c>
      <c r="J31" s="222">
        <v>1535237</v>
      </c>
      <c r="K31" s="230">
        <v>1572421</v>
      </c>
      <c r="L31" s="225">
        <f t="shared" si="10"/>
        <v>6.3417483502802408E-2</v>
      </c>
      <c r="M31" s="225">
        <f t="shared" si="11"/>
        <v>6.2535519465056963E-2</v>
      </c>
      <c r="N31" s="225">
        <f t="shared" si="12"/>
        <v>6.1564940996034975E-2</v>
      </c>
      <c r="O31" s="225">
        <f t="shared" si="13"/>
        <v>6.0087103122079141E-2</v>
      </c>
      <c r="P31" s="225">
        <f t="shared" si="14"/>
        <v>5.8474568161374085E-2</v>
      </c>
      <c r="Q31" s="225">
        <f t="shared" si="15"/>
        <v>5.7425445850185476E-2</v>
      </c>
      <c r="R31" s="225">
        <f t="shared" si="16"/>
        <v>5.6829113715075333E-2</v>
      </c>
      <c r="S31" s="225">
        <f t="shared" si="17"/>
        <v>5.6799021624174606E-2</v>
      </c>
      <c r="T31" s="225">
        <f t="shared" si="18"/>
        <v>5.75958978671781E-2</v>
      </c>
    </row>
    <row r="32" spans="2:21" ht="15.75" x14ac:dyDescent="0.25">
      <c r="B32" s="205" t="s">
        <v>144</v>
      </c>
      <c r="C32" s="222">
        <v>1700494</v>
      </c>
      <c r="D32" s="222">
        <v>1710701</v>
      </c>
      <c r="E32" s="222">
        <v>1709207</v>
      </c>
      <c r="F32" s="222">
        <v>1701061</v>
      </c>
      <c r="G32" s="222">
        <v>1685620</v>
      </c>
      <c r="H32" s="222">
        <v>1670664</v>
      </c>
      <c r="I32" s="223">
        <v>1658765</v>
      </c>
      <c r="J32" s="222">
        <v>1650514</v>
      </c>
      <c r="K32" s="230">
        <v>1631799</v>
      </c>
      <c r="L32" s="225">
        <f t="shared" si="10"/>
        <v>6.685665214830977E-2</v>
      </c>
      <c r="M32" s="225">
        <f t="shared" si="11"/>
        <v>6.6736061935648169E-2</v>
      </c>
      <c r="N32" s="225">
        <f t="shared" si="12"/>
        <v>6.605058096604105E-2</v>
      </c>
      <c r="O32" s="225">
        <f t="shared" si="13"/>
        <v>6.5092046649387475E-2</v>
      </c>
      <c r="P32" s="225">
        <f t="shared" si="14"/>
        <v>6.4010607346216108E-2</v>
      </c>
      <c r="Q32" s="225">
        <f t="shared" si="15"/>
        <v>6.2963215190309452E-2</v>
      </c>
      <c r="R32" s="225">
        <f t="shared" si="16"/>
        <v>6.1956181846948719E-2</v>
      </c>
      <c r="S32" s="225">
        <f t="shared" si="17"/>
        <v>6.1063914155927018E-2</v>
      </c>
      <c r="T32" s="225">
        <f t="shared" si="18"/>
        <v>5.9770842887345924E-2</v>
      </c>
    </row>
    <row r="33" spans="2:20" ht="15.75" x14ac:dyDescent="0.25">
      <c r="B33" s="205" t="s">
        <v>145</v>
      </c>
      <c r="C33" s="222">
        <v>1731133</v>
      </c>
      <c r="D33" s="222">
        <v>1726548</v>
      </c>
      <c r="E33" s="222">
        <v>1763534</v>
      </c>
      <c r="F33" s="222">
        <v>1815548</v>
      </c>
      <c r="G33" s="222">
        <v>1833395</v>
      </c>
      <c r="H33" s="222">
        <v>1829362</v>
      </c>
      <c r="I33" s="223">
        <v>1837360</v>
      </c>
      <c r="J33" s="222">
        <v>1832468</v>
      </c>
      <c r="K33" s="230">
        <v>1824091</v>
      </c>
      <c r="L33" s="225">
        <f t="shared" si="10"/>
        <v>6.8061255613639293E-2</v>
      </c>
      <c r="M33" s="225">
        <f t="shared" si="11"/>
        <v>6.7354268374701057E-2</v>
      </c>
      <c r="N33" s="225">
        <f t="shared" si="12"/>
        <v>6.8149993098183093E-2</v>
      </c>
      <c r="O33" s="225">
        <f t="shared" si="13"/>
        <v>6.947295547320298E-2</v>
      </c>
      <c r="P33" s="225">
        <f t="shared" si="14"/>
        <v>6.9622291771286468E-2</v>
      </c>
      <c r="Q33" s="225">
        <f t="shared" si="15"/>
        <v>6.8944152305295908E-2</v>
      </c>
      <c r="R33" s="225">
        <f t="shared" si="16"/>
        <v>6.86268460440808E-2</v>
      </c>
      <c r="S33" s="225">
        <f t="shared" si="17"/>
        <v>6.7795649504023156E-2</v>
      </c>
      <c r="T33" s="225">
        <f t="shared" si="18"/>
        <v>6.6814268530144771E-2</v>
      </c>
    </row>
    <row r="34" spans="2:20" ht="15.75" x14ac:dyDescent="0.25">
      <c r="B34" s="205" t="s">
        <v>146</v>
      </c>
      <c r="C34" s="222">
        <v>1782203</v>
      </c>
      <c r="D34" s="222">
        <v>1792643</v>
      </c>
      <c r="E34" s="222">
        <v>1802782</v>
      </c>
      <c r="F34" s="222">
        <v>1825924</v>
      </c>
      <c r="G34" s="222">
        <v>1825589</v>
      </c>
      <c r="H34" s="222">
        <v>1840624</v>
      </c>
      <c r="I34" s="223">
        <v>1861199</v>
      </c>
      <c r="J34" s="222">
        <v>1887380</v>
      </c>
      <c r="K34" s="230">
        <v>1924216</v>
      </c>
      <c r="L34" s="225">
        <f t="shared" si="10"/>
        <v>7.0069124635943503E-2</v>
      </c>
      <c r="M34" s="225">
        <f t="shared" si="11"/>
        <v>6.9932696757940838E-2</v>
      </c>
      <c r="N34" s="225">
        <f t="shared" si="12"/>
        <v>6.9666692480853068E-2</v>
      </c>
      <c r="O34" s="225">
        <f t="shared" si="13"/>
        <v>6.9869998892594778E-2</v>
      </c>
      <c r="P34" s="225">
        <f t="shared" si="14"/>
        <v>6.9325862682319453E-2</v>
      </c>
      <c r="Q34" s="225">
        <f t="shared" si="15"/>
        <v>6.9368589373116407E-2</v>
      </c>
      <c r="R34" s="225">
        <f t="shared" si="16"/>
        <v>6.9517251507814015E-2</v>
      </c>
      <c r="S34" s="225">
        <f t="shared" si="17"/>
        <v>6.9827223700988622E-2</v>
      </c>
      <c r="T34" s="225">
        <f t="shared" si="18"/>
        <v>7.0481727355708165E-2</v>
      </c>
    </row>
    <row r="35" spans="2:20" ht="15.75" x14ac:dyDescent="0.25">
      <c r="B35" s="205" t="s">
        <v>147</v>
      </c>
      <c r="C35" s="222">
        <v>1666283</v>
      </c>
      <c r="D35" s="222">
        <v>1689757</v>
      </c>
      <c r="E35" s="222">
        <v>1721739</v>
      </c>
      <c r="F35" s="222">
        <v>1765282</v>
      </c>
      <c r="G35" s="222">
        <v>1798016</v>
      </c>
      <c r="H35" s="222">
        <v>1831757</v>
      </c>
      <c r="I35" s="223">
        <v>1844311</v>
      </c>
      <c r="J35" s="222">
        <v>1857883</v>
      </c>
      <c r="K35" s="230">
        <v>1874897</v>
      </c>
      <c r="L35" s="225">
        <f t="shared" si="10"/>
        <v>6.551161186787019E-2</v>
      </c>
      <c r="M35" s="225">
        <f t="shared" si="11"/>
        <v>6.5919016711976572E-2</v>
      </c>
      <c r="N35" s="225">
        <f t="shared" si="12"/>
        <v>6.6534867468885012E-2</v>
      </c>
      <c r="O35" s="225">
        <f t="shared" si="13"/>
        <v>6.7549498985235698E-2</v>
      </c>
      <c r="P35" s="225">
        <f t="shared" si="14"/>
        <v>6.8278791292351843E-2</v>
      </c>
      <c r="Q35" s="225">
        <f t="shared" si="15"/>
        <v>6.9034413961967023E-2</v>
      </c>
      <c r="R35" s="225">
        <f t="shared" si="16"/>
        <v>6.888647137980837E-2</v>
      </c>
      <c r="S35" s="225">
        <f t="shared" si="17"/>
        <v>6.8735925913840271E-2</v>
      </c>
      <c r="T35" s="225">
        <f t="shared" si="18"/>
        <v>6.8675231457401439E-2</v>
      </c>
    </row>
    <row r="36" spans="2:20" ht="15.75" x14ac:dyDescent="0.25">
      <c r="B36" s="205" t="s">
        <v>148</v>
      </c>
      <c r="C36" s="222">
        <v>1888467</v>
      </c>
      <c r="D36" s="222">
        <v>1843759</v>
      </c>
      <c r="E36" s="222">
        <v>1805612</v>
      </c>
      <c r="F36" s="222">
        <v>1755657</v>
      </c>
      <c r="G36" s="222">
        <v>1707213</v>
      </c>
      <c r="H36" s="222">
        <v>1681435</v>
      </c>
      <c r="I36" s="223">
        <v>1694773</v>
      </c>
      <c r="J36" s="222">
        <v>1730642</v>
      </c>
      <c r="K36" s="230">
        <v>1773846</v>
      </c>
      <c r="L36" s="225">
        <f t="shared" si="10"/>
        <v>7.4247001937414722E-2</v>
      </c>
      <c r="M36" s="225">
        <f t="shared" si="11"/>
        <v>7.1926780202039242E-2</v>
      </c>
      <c r="N36" s="225">
        <f t="shared" si="12"/>
        <v>6.9776054977106525E-2</v>
      </c>
      <c r="O36" s="225">
        <f t="shared" si="13"/>
        <v>6.7181192999147973E-2</v>
      </c>
      <c r="P36" s="225">
        <f t="shared" si="14"/>
        <v>6.483059111742602E-2</v>
      </c>
      <c r="Q36" s="225">
        <f t="shared" si="15"/>
        <v>6.3369147676323886E-2</v>
      </c>
      <c r="R36" s="225">
        <f t="shared" si="16"/>
        <v>6.3301109064453867E-2</v>
      </c>
      <c r="S36" s="225">
        <f t="shared" si="17"/>
        <v>6.4028402378072433E-2</v>
      </c>
      <c r="T36" s="225">
        <f t="shared" si="18"/>
        <v>6.4973854360951933E-2</v>
      </c>
    </row>
    <row r="37" spans="2:20" ht="15.75" x14ac:dyDescent="0.25">
      <c r="B37" s="205" t="s">
        <v>149</v>
      </c>
      <c r="C37" s="222">
        <v>1964029</v>
      </c>
      <c r="D37" s="222">
        <v>1961110</v>
      </c>
      <c r="E37" s="222">
        <v>1936678</v>
      </c>
      <c r="F37" s="222">
        <v>1921918</v>
      </c>
      <c r="G37" s="222">
        <v>1901368</v>
      </c>
      <c r="H37" s="222">
        <v>1877592</v>
      </c>
      <c r="I37" s="223">
        <v>1838430</v>
      </c>
      <c r="J37" s="222">
        <v>1805140</v>
      </c>
      <c r="K37" s="230">
        <v>1756427</v>
      </c>
      <c r="L37" s="225">
        <f t="shared" si="10"/>
        <v>7.7217798864443327E-2</v>
      </c>
      <c r="M37" s="225">
        <f t="shared" si="11"/>
        <v>7.6504753561621217E-2</v>
      </c>
      <c r="N37" s="225">
        <f t="shared" si="12"/>
        <v>7.4840968381331488E-2</v>
      </c>
      <c r="O37" s="225">
        <f t="shared" si="13"/>
        <v>7.3543262770880927E-2</v>
      </c>
      <c r="P37" s="225">
        <f t="shared" si="14"/>
        <v>7.220353369600517E-2</v>
      </c>
      <c r="Q37" s="225">
        <f t="shared" si="15"/>
        <v>7.0761822326693757E-2</v>
      </c>
      <c r="R37" s="225">
        <f t="shared" si="16"/>
        <v>6.8666811388524554E-2</v>
      </c>
      <c r="S37" s="225">
        <f t="shared" si="17"/>
        <v>6.6784598009729149E-2</v>
      </c>
      <c r="T37" s="225">
        <f t="shared" si="18"/>
        <v>6.4335817254510111E-2</v>
      </c>
    </row>
    <row r="38" spans="2:20" ht="15.75" x14ac:dyDescent="0.25">
      <c r="B38" s="205" t="s">
        <v>150</v>
      </c>
      <c r="C38" s="222">
        <v>1810554</v>
      </c>
      <c r="D38" s="222">
        <v>1857065</v>
      </c>
      <c r="E38" s="222">
        <v>1901351</v>
      </c>
      <c r="F38" s="222">
        <v>1926100</v>
      </c>
      <c r="G38" s="222">
        <v>1939398</v>
      </c>
      <c r="H38" s="222">
        <v>1939699</v>
      </c>
      <c r="I38" s="223">
        <v>1935219</v>
      </c>
      <c r="J38" s="222">
        <v>1921807</v>
      </c>
      <c r="K38" s="230">
        <v>1919824</v>
      </c>
      <c r="L38" s="225">
        <f t="shared" si="10"/>
        <v>7.1183773052848676E-2</v>
      </c>
      <c r="M38" s="225">
        <f t="shared" si="11"/>
        <v>7.2445859830867265E-2</v>
      </c>
      <c r="N38" s="225">
        <f t="shared" si="12"/>
        <v>7.3475792089760406E-2</v>
      </c>
      <c r="O38" s="225">
        <f t="shared" si="13"/>
        <v>7.3703289330238717E-2</v>
      </c>
      <c r="P38" s="225">
        <f t="shared" si="14"/>
        <v>7.3647704622653284E-2</v>
      </c>
      <c r="Q38" s="225">
        <f t="shared" si="15"/>
        <v>7.3102482331233593E-2</v>
      </c>
      <c r="R38" s="225">
        <f t="shared" si="16"/>
        <v>7.2281956924380636E-2</v>
      </c>
      <c r="S38" s="225">
        <f t="shared" si="17"/>
        <v>7.1100916243218557E-2</v>
      </c>
      <c r="T38" s="225">
        <f t="shared" si="18"/>
        <v>7.032085365621378E-2</v>
      </c>
    </row>
    <row r="39" spans="2:20" ht="15.75" x14ac:dyDescent="0.25">
      <c r="B39" s="205" t="s">
        <v>151</v>
      </c>
      <c r="C39" s="222">
        <v>1576534</v>
      </c>
      <c r="D39" s="222">
        <v>1612528</v>
      </c>
      <c r="E39" s="222">
        <v>1653809</v>
      </c>
      <c r="F39" s="222">
        <v>1698988</v>
      </c>
      <c r="G39" s="222">
        <v>1748433</v>
      </c>
      <c r="H39" s="222">
        <v>1792829</v>
      </c>
      <c r="I39" s="223">
        <v>1839842</v>
      </c>
      <c r="J39" s="222">
        <v>1883378</v>
      </c>
      <c r="K39" s="230">
        <v>1911583</v>
      </c>
      <c r="L39" s="225">
        <f t="shared" si="10"/>
        <v>6.1983038598185818E-2</v>
      </c>
      <c r="M39" s="225">
        <f t="shared" si="11"/>
        <v>6.290624047157678E-2</v>
      </c>
      <c r="N39" s="225">
        <f t="shared" si="12"/>
        <v>6.3909781118885761E-2</v>
      </c>
      <c r="O39" s="225">
        <f t="shared" si="13"/>
        <v>6.5012722149734498E-2</v>
      </c>
      <c r="P39" s="225">
        <f t="shared" si="14"/>
        <v>6.639590075709037E-2</v>
      </c>
      <c r="Q39" s="225">
        <f t="shared" si="15"/>
        <v>6.756731343132269E-2</v>
      </c>
      <c r="R39" s="225">
        <f t="shared" si="16"/>
        <v>6.8719550702874624E-2</v>
      </c>
      <c r="S39" s="225">
        <f t="shared" si="17"/>
        <v>6.9679162076275336E-2</v>
      </c>
      <c r="T39" s="225">
        <f t="shared" si="18"/>
        <v>7.0018995696848316E-2</v>
      </c>
    </row>
    <row r="40" spans="2:20" ht="15.75" x14ac:dyDescent="0.25">
      <c r="B40" s="205" t="s">
        <v>152</v>
      </c>
      <c r="C40" s="222">
        <v>1496115</v>
      </c>
      <c r="D40" s="222">
        <v>1480293</v>
      </c>
      <c r="E40" s="222">
        <v>1474029</v>
      </c>
      <c r="F40" s="222">
        <v>1484784</v>
      </c>
      <c r="G40" s="222">
        <v>1509855</v>
      </c>
      <c r="H40" s="222">
        <v>1539583</v>
      </c>
      <c r="I40" s="223">
        <v>1576145</v>
      </c>
      <c r="J40" s="222">
        <v>1621661</v>
      </c>
      <c r="K40" s="230">
        <v>1670419</v>
      </c>
      <c r="L40" s="225">
        <f t="shared" si="10"/>
        <v>5.8821283773343787E-2</v>
      </c>
      <c r="M40" s="225">
        <f t="shared" si="11"/>
        <v>5.7747628212590302E-2</v>
      </c>
      <c r="N40" s="225">
        <f t="shared" si="12"/>
        <v>5.6962364307420063E-2</v>
      </c>
      <c r="O40" s="225">
        <f t="shared" si="13"/>
        <v>5.6816086778936278E-2</v>
      </c>
      <c r="P40" s="225">
        <f t="shared" si="14"/>
        <v>5.7336016157094202E-2</v>
      </c>
      <c r="Q40" s="225">
        <f t="shared" si="15"/>
        <v>5.8023094848720147E-2</v>
      </c>
      <c r="R40" s="225">
        <f t="shared" si="16"/>
        <v>5.887025964326411E-2</v>
      </c>
      <c r="S40" s="225">
        <f t="shared" si="17"/>
        <v>5.9996442377353215E-2</v>
      </c>
      <c r="T40" s="225">
        <f t="shared" si="18"/>
        <v>6.1185447230349743E-2</v>
      </c>
    </row>
    <row r="41" spans="2:20" ht="15.75" x14ac:dyDescent="0.25">
      <c r="B41" s="205" t="s">
        <v>153</v>
      </c>
      <c r="C41" s="222">
        <v>1500831</v>
      </c>
      <c r="D41" s="222">
        <v>1528799</v>
      </c>
      <c r="E41" s="222">
        <v>1547593</v>
      </c>
      <c r="F41" s="222">
        <v>1551998</v>
      </c>
      <c r="G41" s="222">
        <v>1476180</v>
      </c>
      <c r="H41" s="222">
        <v>1440004</v>
      </c>
      <c r="I41" s="223">
        <v>1426088</v>
      </c>
      <c r="J41" s="222">
        <v>1422682</v>
      </c>
      <c r="K41" s="230">
        <v>1436605</v>
      </c>
      <c r="L41" s="225">
        <f t="shared" si="10"/>
        <v>5.9006698112666026E-2</v>
      </c>
      <c r="M41" s="225">
        <f t="shared" si="11"/>
        <v>5.9639893091286547E-2</v>
      </c>
      <c r="N41" s="225">
        <f t="shared" si="12"/>
        <v>5.9805170906144407E-2</v>
      </c>
      <c r="O41" s="225">
        <f t="shared" si="13"/>
        <v>5.9388067926873907E-2</v>
      </c>
      <c r="P41" s="225">
        <f t="shared" si="14"/>
        <v>5.6057224257150068E-2</v>
      </c>
      <c r="Q41" s="225">
        <f t="shared" si="15"/>
        <v>5.4270207370785729E-2</v>
      </c>
      <c r="R41" s="225">
        <f t="shared" si="16"/>
        <v>5.326551226831492E-2</v>
      </c>
      <c r="S41" s="225">
        <f t="shared" si="17"/>
        <v>5.2634834675248175E-2</v>
      </c>
      <c r="T41" s="225">
        <f t="shared" si="18"/>
        <v>5.2621120460409392E-2</v>
      </c>
    </row>
    <row r="42" spans="2:20" ht="15.75" x14ac:dyDescent="0.25">
      <c r="B42" s="205" t="s">
        <v>154</v>
      </c>
      <c r="C42" s="222">
        <v>1102407</v>
      </c>
      <c r="D42" s="222">
        <v>1142102</v>
      </c>
      <c r="E42" s="222">
        <v>1185186</v>
      </c>
      <c r="F42" s="222">
        <v>1242613</v>
      </c>
      <c r="G42" s="222">
        <v>1358608</v>
      </c>
      <c r="H42" s="222">
        <v>1419680</v>
      </c>
      <c r="I42" s="223">
        <v>1446590</v>
      </c>
      <c r="J42" s="222">
        <v>1464784</v>
      </c>
      <c r="K42" s="230">
        <v>1470578</v>
      </c>
      <c r="L42" s="225">
        <f t="shared" si="10"/>
        <v>4.334225308931506E-2</v>
      </c>
      <c r="M42" s="225">
        <f t="shared" si="11"/>
        <v>4.4554477847869173E-2</v>
      </c>
      <c r="N42" s="225">
        <f t="shared" si="12"/>
        <v>4.5800317839102184E-2</v>
      </c>
      <c r="O42" s="225">
        <f t="shared" si="13"/>
        <v>4.7549278575627393E-2</v>
      </c>
      <c r="P42" s="225">
        <f t="shared" si="14"/>
        <v>5.1592484204878906E-2</v>
      </c>
      <c r="Q42" s="225">
        <f t="shared" si="15"/>
        <v>5.350424582164847E-2</v>
      </c>
      <c r="R42" s="225">
        <f t="shared" si="16"/>
        <v>5.4031278148488508E-2</v>
      </c>
      <c r="S42" s="225">
        <f t="shared" si="17"/>
        <v>5.4192478484263326E-2</v>
      </c>
      <c r="T42" s="225">
        <f t="shared" si="18"/>
        <v>5.386551075934437E-2</v>
      </c>
    </row>
    <row r="43" spans="2:20" ht="15.75" x14ac:dyDescent="0.25">
      <c r="B43" s="205" t="s">
        <v>155</v>
      </c>
      <c r="C43" s="222">
        <v>939066</v>
      </c>
      <c r="D43" s="222">
        <v>958402</v>
      </c>
      <c r="E43" s="222">
        <v>969405</v>
      </c>
      <c r="F43" s="222">
        <v>963578</v>
      </c>
      <c r="G43" s="222">
        <v>972550</v>
      </c>
      <c r="H43" s="222">
        <v>998923</v>
      </c>
      <c r="I43" s="223">
        <v>1040581</v>
      </c>
      <c r="J43" s="222">
        <v>1081238</v>
      </c>
      <c r="K43" s="230">
        <v>1137445</v>
      </c>
      <c r="L43" s="225">
        <f t="shared" si="10"/>
        <v>3.6920335447408026E-2</v>
      </c>
      <c r="M43" s="225">
        <f t="shared" si="11"/>
        <v>3.7388167325119397E-2</v>
      </c>
      <c r="N43" s="225">
        <f t="shared" si="12"/>
        <v>3.7461678685720937E-2</v>
      </c>
      <c r="O43" s="225">
        <f t="shared" si="13"/>
        <v>3.6871848879213312E-2</v>
      </c>
      <c r="P43" s="225">
        <f t="shared" si="14"/>
        <v>3.6932117662677517E-2</v>
      </c>
      <c r="Q43" s="225">
        <f t="shared" si="15"/>
        <v>3.7646949840033354E-2</v>
      </c>
      <c r="R43" s="225">
        <f t="shared" si="16"/>
        <v>3.8866521576280996E-2</v>
      </c>
      <c r="S43" s="225">
        <f t="shared" si="17"/>
        <v>4.000246251417814E-2</v>
      </c>
      <c r="T43" s="225">
        <f t="shared" si="18"/>
        <v>4.1663247978456407E-2</v>
      </c>
    </row>
    <row r="44" spans="2:20" ht="15.75" x14ac:dyDescent="0.25">
      <c r="B44" s="205" t="s">
        <v>156</v>
      </c>
      <c r="C44" s="222">
        <v>731716</v>
      </c>
      <c r="D44" s="222">
        <v>738399</v>
      </c>
      <c r="E44" s="222">
        <v>749553</v>
      </c>
      <c r="F44" s="222">
        <v>761127</v>
      </c>
      <c r="G44" s="222">
        <v>777026</v>
      </c>
      <c r="H44" s="222">
        <v>798929</v>
      </c>
      <c r="I44" s="223">
        <v>820363</v>
      </c>
      <c r="J44" s="222">
        <v>830890</v>
      </c>
      <c r="K44" s="230">
        <v>827832</v>
      </c>
      <c r="L44" s="225">
        <f t="shared" si="10"/>
        <v>2.8768159183950447E-2</v>
      </c>
      <c r="M44" s="225">
        <f t="shared" si="11"/>
        <v>2.8805642480609218E-2</v>
      </c>
      <c r="N44" s="225">
        <f t="shared" si="12"/>
        <v>2.8965719842499456E-2</v>
      </c>
      <c r="O44" s="225">
        <f t="shared" si="13"/>
        <v>2.9124948599790566E-2</v>
      </c>
      <c r="P44" s="225">
        <f t="shared" si="14"/>
        <v>2.9507187968700492E-2</v>
      </c>
      <c r="Q44" s="225">
        <f t="shared" si="15"/>
        <v>3.0109668101293102E-2</v>
      </c>
      <c r="R44" s="225">
        <f t="shared" si="16"/>
        <v>3.0641205480287075E-2</v>
      </c>
      <c r="S44" s="225">
        <f t="shared" si="17"/>
        <v>3.0740360659175386E-2</v>
      </c>
      <c r="T44" s="225">
        <f t="shared" si="18"/>
        <v>3.0322494626554709E-2</v>
      </c>
    </row>
    <row r="45" spans="2:20" ht="15.75" x14ac:dyDescent="0.25">
      <c r="B45" s="205" t="s">
        <v>157</v>
      </c>
      <c r="C45" s="222">
        <v>486381</v>
      </c>
      <c r="D45" s="222">
        <v>496067</v>
      </c>
      <c r="E45" s="222">
        <v>509886</v>
      </c>
      <c r="F45" s="222">
        <v>524192</v>
      </c>
      <c r="G45" s="222">
        <v>538259</v>
      </c>
      <c r="H45" s="222">
        <v>549133</v>
      </c>
      <c r="I45" s="223">
        <v>560580</v>
      </c>
      <c r="J45" s="222">
        <v>571581</v>
      </c>
      <c r="K45" s="230">
        <v>584219</v>
      </c>
      <c r="L45" s="225">
        <f t="shared" si="10"/>
        <v>1.9122563989374296E-2</v>
      </c>
      <c r="M45" s="225">
        <f t="shared" si="11"/>
        <v>1.9352042254158489E-2</v>
      </c>
      <c r="N45" s="225">
        <f t="shared" si="12"/>
        <v>1.9704030305545676E-2</v>
      </c>
      <c r="O45" s="225">
        <f t="shared" si="13"/>
        <v>2.0058498852913397E-2</v>
      </c>
      <c r="P45" s="225">
        <f t="shared" si="14"/>
        <v>2.0440126184766993E-2</v>
      </c>
      <c r="Q45" s="225">
        <f t="shared" si="15"/>
        <v>2.0695471529344141E-2</v>
      </c>
      <c r="R45" s="225">
        <f t="shared" si="16"/>
        <v>2.0938105409604443E-2</v>
      </c>
      <c r="S45" s="225">
        <f t="shared" si="17"/>
        <v>2.1146729514053757E-2</v>
      </c>
      <c r="T45" s="225">
        <f t="shared" si="18"/>
        <v>2.1399242223338992E-2</v>
      </c>
    </row>
    <row r="46" spans="2:20" ht="15.75" x14ac:dyDescent="0.25">
      <c r="B46" s="205" t="s">
        <v>158</v>
      </c>
      <c r="C46" s="222">
        <v>258463</v>
      </c>
      <c r="D46" s="222">
        <v>264510</v>
      </c>
      <c r="E46" s="222">
        <v>270747</v>
      </c>
      <c r="F46" s="222">
        <v>278106</v>
      </c>
      <c r="G46" s="222">
        <v>285447</v>
      </c>
      <c r="H46" s="222">
        <v>291910</v>
      </c>
      <c r="I46" s="223">
        <v>302999</v>
      </c>
      <c r="J46" s="222">
        <v>312363</v>
      </c>
      <c r="K46" s="230">
        <v>324015</v>
      </c>
      <c r="L46" s="225">
        <f t="shared" si="10"/>
        <v>1.0161735874521514E-2</v>
      </c>
      <c r="M46" s="225">
        <f t="shared" si="11"/>
        <v>1.0318784955756907E-2</v>
      </c>
      <c r="N46" s="225">
        <f t="shared" si="12"/>
        <v>1.0462744796161445E-2</v>
      </c>
      <c r="O46" s="225">
        <f t="shared" si="13"/>
        <v>1.0641880993964679E-2</v>
      </c>
      <c r="P46" s="225">
        <f t="shared" si="14"/>
        <v>1.083971229289837E-2</v>
      </c>
      <c r="Q46" s="225">
        <f t="shared" si="15"/>
        <v>1.1001369602866424E-2</v>
      </c>
      <c r="R46" s="225">
        <f t="shared" si="16"/>
        <v>1.1317251776739692E-2</v>
      </c>
      <c r="S46" s="225">
        <f t="shared" si="17"/>
        <v>1.1556465087535054E-2</v>
      </c>
      <c r="T46" s="225">
        <f t="shared" si="18"/>
        <v>1.1868281361946778E-2</v>
      </c>
    </row>
    <row r="47" spans="2:20" ht="15.75" x14ac:dyDescent="0.25">
      <c r="B47" s="205" t="s">
        <v>159</v>
      </c>
      <c r="C47" s="222">
        <v>88472</v>
      </c>
      <c r="D47" s="222">
        <v>94979</v>
      </c>
      <c r="E47" s="222">
        <v>103509</v>
      </c>
      <c r="F47" s="222">
        <v>111803</v>
      </c>
      <c r="G47" s="222">
        <v>121248</v>
      </c>
      <c r="H47" s="222">
        <v>127316</v>
      </c>
      <c r="I47" s="223">
        <v>135565</v>
      </c>
      <c r="J47" s="222">
        <v>140345</v>
      </c>
      <c r="K47" s="230">
        <v>147381</v>
      </c>
      <c r="L47" s="225">
        <f t="shared" si="10"/>
        <v>3.4783667151223477E-3</v>
      </c>
      <c r="M47" s="225">
        <f t="shared" si="11"/>
        <v>3.7052205070236864E-3</v>
      </c>
      <c r="N47" s="225">
        <f t="shared" si="12"/>
        <v>4.0000009274557989E-3</v>
      </c>
      <c r="O47" s="225">
        <f t="shared" si="13"/>
        <v>4.2782040688379005E-3</v>
      </c>
      <c r="P47" s="225">
        <f t="shared" si="14"/>
        <v>4.6043343811262389E-3</v>
      </c>
      <c r="Q47" s="225">
        <f t="shared" si="15"/>
        <v>4.7982267560499527E-3</v>
      </c>
      <c r="R47" s="225">
        <f t="shared" si="16"/>
        <v>5.063459737866185E-3</v>
      </c>
      <c r="S47" s="225">
        <f t="shared" si="17"/>
        <v>5.1923310145891386E-3</v>
      </c>
      <c r="T47" s="225">
        <f t="shared" si="18"/>
        <v>5.3983895048225483E-3</v>
      </c>
    </row>
    <row r="48" spans="2:20" ht="15.75" x14ac:dyDescent="0.25">
      <c r="B48" s="205" t="s">
        <v>79</v>
      </c>
      <c r="C48" s="227">
        <f>SUM(C29:C47)</f>
        <v>25434926</v>
      </c>
      <c r="D48" s="227">
        <f t="shared" ref="D48:K48" si="19">SUM(D29:D47)</f>
        <v>25633832</v>
      </c>
      <c r="E48" s="227">
        <f t="shared" si="19"/>
        <v>25877244</v>
      </c>
      <c r="F48" s="227">
        <f t="shared" si="19"/>
        <v>26133162</v>
      </c>
      <c r="G48" s="227">
        <f t="shared" si="19"/>
        <v>26333448</v>
      </c>
      <c r="H48" s="227">
        <f t="shared" si="19"/>
        <v>26533969</v>
      </c>
      <c r="I48" s="227">
        <f t="shared" si="19"/>
        <v>26773196</v>
      </c>
      <c r="J48" s="227">
        <f t="shared" si="19"/>
        <v>27029286</v>
      </c>
      <c r="K48" s="224">
        <f t="shared" si="19"/>
        <v>27300920</v>
      </c>
      <c r="L48" s="107"/>
      <c r="M48" s="107"/>
      <c r="N48" s="107"/>
      <c r="O48" s="107"/>
      <c r="P48" s="107"/>
      <c r="Q48" s="107"/>
      <c r="R48" s="107"/>
      <c r="S48" s="107"/>
      <c r="T48" s="107"/>
    </row>
    <row r="49" spans="2:20" ht="15.75" x14ac:dyDescent="0.25">
      <c r="B49" s="107"/>
      <c r="C49" s="228"/>
      <c r="D49" s="228"/>
      <c r="E49" s="228"/>
      <c r="F49" s="228"/>
      <c r="G49" s="228"/>
      <c r="H49" s="228"/>
      <c r="I49" s="228"/>
      <c r="J49" s="228"/>
      <c r="K49" s="229"/>
      <c r="L49" s="107"/>
      <c r="M49" s="107"/>
      <c r="N49" s="107"/>
      <c r="O49" s="107"/>
      <c r="P49" s="107"/>
      <c r="Q49" s="107"/>
      <c r="R49" s="107"/>
      <c r="S49" s="107"/>
      <c r="T49" s="107"/>
    </row>
    <row r="50" spans="2:20" ht="15.75" x14ac:dyDescent="0.25">
      <c r="B50" s="107"/>
      <c r="C50" s="228"/>
      <c r="D50" s="228"/>
      <c r="E50" s="228"/>
      <c r="F50" s="228"/>
      <c r="G50" s="228"/>
      <c r="H50" s="228"/>
      <c r="I50" s="228"/>
      <c r="J50" s="228"/>
      <c r="K50" s="229"/>
      <c r="L50" s="107"/>
      <c r="M50" s="107"/>
      <c r="N50" s="107"/>
      <c r="O50" s="107"/>
      <c r="P50" s="107"/>
      <c r="Q50" s="107"/>
      <c r="R50" s="107"/>
      <c r="S50" s="107"/>
      <c r="T50" s="107"/>
    </row>
    <row r="51" spans="2:20" ht="15.75" x14ac:dyDescent="0.25">
      <c r="B51" s="107"/>
      <c r="C51" s="228"/>
      <c r="D51" s="228"/>
      <c r="E51" s="228"/>
      <c r="F51" s="228"/>
      <c r="G51" s="228"/>
      <c r="H51" s="228"/>
      <c r="I51" s="228"/>
      <c r="J51" s="228"/>
      <c r="K51" s="229"/>
      <c r="L51" s="107"/>
      <c r="M51" s="107"/>
      <c r="N51" s="107"/>
      <c r="O51" s="107"/>
      <c r="P51" s="107"/>
      <c r="Q51" s="107"/>
      <c r="R51" s="107"/>
      <c r="S51" s="107"/>
      <c r="T51" s="107"/>
    </row>
    <row r="52" spans="2:20" ht="15.75" x14ac:dyDescent="0.25">
      <c r="B52" s="107"/>
      <c r="C52" s="228"/>
      <c r="D52" s="228"/>
      <c r="E52" s="228"/>
      <c r="F52" s="228"/>
      <c r="G52" s="228"/>
      <c r="H52" s="228"/>
      <c r="I52" s="228"/>
      <c r="J52" s="228"/>
      <c r="K52" s="229"/>
      <c r="L52" s="107"/>
      <c r="M52" s="107"/>
      <c r="N52" s="107"/>
      <c r="O52" s="107"/>
      <c r="P52" s="107"/>
      <c r="Q52" s="107"/>
      <c r="R52" s="107"/>
      <c r="S52" s="107"/>
      <c r="T52" s="107"/>
    </row>
    <row r="53" spans="2:20" ht="15.75" customHeight="1" x14ac:dyDescent="0.25">
      <c r="B53" s="77"/>
      <c r="C53" s="288"/>
      <c r="D53" s="288"/>
      <c r="E53" s="288"/>
      <c r="F53" s="288"/>
      <c r="G53" s="288"/>
      <c r="H53" s="288"/>
      <c r="I53" s="288"/>
      <c r="J53" s="288"/>
      <c r="K53" s="218"/>
      <c r="L53" s="77"/>
      <c r="M53" s="77"/>
      <c r="N53" s="77"/>
      <c r="O53" s="77"/>
      <c r="P53" s="77"/>
      <c r="Q53" s="77"/>
      <c r="R53" s="77"/>
      <c r="S53" s="77"/>
      <c r="T53" s="77"/>
    </row>
    <row r="54" spans="2:20" ht="15.75" x14ac:dyDescent="0.25">
      <c r="B54" s="219" t="s">
        <v>161</v>
      </c>
      <c r="C54" s="219">
        <v>2008</v>
      </c>
      <c r="D54" s="219">
        <v>2009</v>
      </c>
      <c r="E54" s="219">
        <v>2010</v>
      </c>
      <c r="F54" s="219">
        <v>2011</v>
      </c>
      <c r="G54" s="219">
        <v>2012</v>
      </c>
      <c r="H54" s="219">
        <v>2013</v>
      </c>
      <c r="I54" s="220">
        <v>2014</v>
      </c>
      <c r="J54" s="219">
        <v>2015</v>
      </c>
      <c r="K54" s="221">
        <v>2016</v>
      </c>
      <c r="L54" s="219">
        <v>2008</v>
      </c>
      <c r="M54" s="219">
        <v>2009</v>
      </c>
      <c r="N54" s="219">
        <v>2010</v>
      </c>
      <c r="O54" s="219">
        <v>2011</v>
      </c>
      <c r="P54" s="219">
        <v>2012</v>
      </c>
      <c r="Q54" s="219">
        <v>2013</v>
      </c>
      <c r="R54" s="220">
        <v>2014</v>
      </c>
      <c r="S54" s="219">
        <v>2015</v>
      </c>
      <c r="T54" s="221">
        <v>2016</v>
      </c>
    </row>
    <row r="55" spans="2:20" ht="15.75" x14ac:dyDescent="0.25">
      <c r="B55" s="205" t="s">
        <v>141</v>
      </c>
      <c r="C55" s="227">
        <f t="shared" ref="C55:C74" si="20">C3+C29</f>
        <v>3142705</v>
      </c>
      <c r="D55" s="227">
        <f t="shared" ref="D55:J55" si="21">D3+D29</f>
        <v>3211905</v>
      </c>
      <c r="E55" s="227">
        <f t="shared" si="21"/>
        <v>3280494</v>
      </c>
      <c r="F55" s="227">
        <f t="shared" si="21"/>
        <v>3328746</v>
      </c>
      <c r="G55" s="227">
        <f t="shared" si="21"/>
        <v>3393356</v>
      </c>
      <c r="H55" s="227">
        <f t="shared" si="21"/>
        <v>3414130</v>
      </c>
      <c r="I55" s="227">
        <f t="shared" si="21"/>
        <v>3430957</v>
      </c>
      <c r="J55" s="227">
        <f t="shared" si="21"/>
        <v>3434680</v>
      </c>
      <c r="K55" s="227">
        <f t="shared" ref="K55:K74" si="22">K3+K29</f>
        <v>3429046</v>
      </c>
      <c r="L55" s="225">
        <f>C55/$C$74</f>
        <v>6.065141878490353E-2</v>
      </c>
      <c r="M55" s="225">
        <f>D55/$D$74</f>
        <v>6.1535013318260515E-2</v>
      </c>
      <c r="N55" s="225">
        <f>E55/$E$74</f>
        <v>6.2316512156386637E-2</v>
      </c>
      <c r="O55" s="225">
        <f>F55/$F$74</f>
        <v>6.2679786226224943E-2</v>
      </c>
      <c r="P55" s="225">
        <f>G55/$G$74</f>
        <v>6.3434650442858453E-2</v>
      </c>
      <c r="Q55" s="225">
        <f>H55/$H$74</f>
        <v>6.3382125996529481E-2</v>
      </c>
      <c r="R55" s="225">
        <f>I55/$I$74</f>
        <v>6.3165880467741936E-2</v>
      </c>
      <c r="S55" s="225">
        <f>J55/$J$74</f>
        <v>6.2692284518361674E-2</v>
      </c>
      <c r="T55" s="225">
        <f>K55/$K$74</f>
        <v>6.2043892361931169E-2</v>
      </c>
    </row>
    <row r="56" spans="2:20" ht="15.75" x14ac:dyDescent="0.25">
      <c r="B56" s="205" t="s">
        <v>142</v>
      </c>
      <c r="C56" s="227">
        <f t="shared" si="20"/>
        <v>2912054</v>
      </c>
      <c r="D56" s="227">
        <f t="shared" ref="D56:J65" si="23">D4+D30</f>
        <v>2911772</v>
      </c>
      <c r="E56" s="227">
        <f t="shared" si="23"/>
        <v>2934351</v>
      </c>
      <c r="F56" s="227">
        <f t="shared" si="23"/>
        <v>2990135</v>
      </c>
      <c r="G56" s="227">
        <f t="shared" si="23"/>
        <v>3083582</v>
      </c>
      <c r="H56" s="227">
        <f t="shared" si="23"/>
        <v>3187919</v>
      </c>
      <c r="I56" s="227">
        <f t="shared" si="23"/>
        <v>3272365</v>
      </c>
      <c r="J56" s="227">
        <f t="shared" si="23"/>
        <v>3357463</v>
      </c>
      <c r="K56" s="227">
        <f t="shared" si="22"/>
        <v>3428266</v>
      </c>
      <c r="L56" s="225">
        <f t="shared" ref="L56:L73" si="24">C56/$C$74</f>
        <v>5.6200059082304403E-2</v>
      </c>
      <c r="M56" s="225">
        <f t="shared" ref="M56:M73" si="25">D56/$D$74</f>
        <v>5.578494033906297E-2</v>
      </c>
      <c r="N56" s="225">
        <f t="shared" ref="N56:N73" si="26">E56/$E$74</f>
        <v>5.5741153546571123E-2</v>
      </c>
      <c r="O56" s="225">
        <f t="shared" ref="O56:O73" si="27">F56/$F$74</f>
        <v>5.6303792054891874E-2</v>
      </c>
      <c r="P56" s="225">
        <f t="shared" ref="P56:P73" si="28">G56/$G$74</f>
        <v>5.7643803444699097E-2</v>
      </c>
      <c r="Q56" s="225">
        <f t="shared" ref="Q56:Q73" si="29">H56/$H$74</f>
        <v>5.9182598121550814E-2</v>
      </c>
      <c r="R56" s="225">
        <f t="shared" ref="R56:R73" si="30">I56/$I$74</f>
        <v>6.0246111052054088E-2</v>
      </c>
      <c r="S56" s="225">
        <f t="shared" ref="S56:S73" si="31">J56/$J$74</f>
        <v>6.128286351446776E-2</v>
      </c>
      <c r="T56" s="225">
        <f t="shared" ref="T56:T73" si="32">K56/$K$74</f>
        <v>6.2029779329897679E-2</v>
      </c>
    </row>
    <row r="57" spans="2:20" ht="15.75" x14ac:dyDescent="0.25">
      <c r="B57" s="205" t="s">
        <v>143</v>
      </c>
      <c r="C57" s="227">
        <f t="shared" si="20"/>
        <v>3150742</v>
      </c>
      <c r="D57" s="227">
        <f t="shared" si="23"/>
        <v>3128839</v>
      </c>
      <c r="E57" s="227">
        <f t="shared" si="23"/>
        <v>3109239</v>
      </c>
      <c r="F57" s="227">
        <f t="shared" si="23"/>
        <v>3067411</v>
      </c>
      <c r="G57" s="227">
        <f t="shared" si="23"/>
        <v>3007871</v>
      </c>
      <c r="H57" s="227">
        <f t="shared" si="23"/>
        <v>2976393</v>
      </c>
      <c r="I57" s="227">
        <f t="shared" si="23"/>
        <v>2973055</v>
      </c>
      <c r="J57" s="227">
        <f t="shared" si="23"/>
        <v>3000295</v>
      </c>
      <c r="K57" s="227">
        <f t="shared" si="22"/>
        <v>3070254</v>
      </c>
      <c r="L57" s="225">
        <f t="shared" si="24"/>
        <v>6.0806525755737341E-2</v>
      </c>
      <c r="M57" s="225">
        <f t="shared" si="25"/>
        <v>5.9943600304396584E-2</v>
      </c>
      <c r="N57" s="225">
        <f t="shared" si="26"/>
        <v>5.9063339222876626E-2</v>
      </c>
      <c r="O57" s="225">
        <f t="shared" si="27"/>
        <v>5.7758887505376159E-2</v>
      </c>
      <c r="P57" s="225">
        <f t="shared" si="28"/>
        <v>5.622847866896697E-2</v>
      </c>
      <c r="Q57" s="225">
        <f t="shared" si="29"/>
        <v>5.5255692121034754E-2</v>
      </c>
      <c r="R57" s="225">
        <f t="shared" si="30"/>
        <v>5.4735642782472206E-2</v>
      </c>
      <c r="S57" s="225">
        <f t="shared" si="31"/>
        <v>5.4763572670239416E-2</v>
      </c>
      <c r="T57" s="225">
        <f t="shared" si="32"/>
        <v>5.555204237557286E-2</v>
      </c>
    </row>
    <row r="58" spans="2:20" ht="15.75" x14ac:dyDescent="0.25">
      <c r="B58" s="205" t="s">
        <v>144</v>
      </c>
      <c r="C58" s="227">
        <f t="shared" si="20"/>
        <v>3337169</v>
      </c>
      <c r="D58" s="227">
        <f t="shared" si="23"/>
        <v>3355015</v>
      </c>
      <c r="E58" s="227">
        <f t="shared" si="23"/>
        <v>3343131</v>
      </c>
      <c r="F58" s="227">
        <f t="shared" si="23"/>
        <v>3324270</v>
      </c>
      <c r="G58" s="227">
        <f t="shared" si="23"/>
        <v>3286306</v>
      </c>
      <c r="H58" s="227">
        <f t="shared" si="23"/>
        <v>3254752</v>
      </c>
      <c r="I58" s="227">
        <f t="shared" si="23"/>
        <v>3230954</v>
      </c>
      <c r="J58" s="227">
        <f t="shared" si="23"/>
        <v>3213289</v>
      </c>
      <c r="K58" s="227">
        <f t="shared" si="22"/>
        <v>3179410</v>
      </c>
      <c r="L58" s="225">
        <f t="shared" si="24"/>
        <v>6.4404401486934895E-2</v>
      </c>
      <c r="M58" s="225">
        <f t="shared" si="25"/>
        <v>6.4276774284408728E-2</v>
      </c>
      <c r="N58" s="225">
        <f t="shared" si="26"/>
        <v>6.3506369346169517E-2</v>
      </c>
      <c r="O58" s="225">
        <f t="shared" si="27"/>
        <v>6.2595503819832685E-2</v>
      </c>
      <c r="P58" s="225">
        <f t="shared" si="28"/>
        <v>6.1433481296471221E-2</v>
      </c>
      <c r="Q58" s="225">
        <f t="shared" si="29"/>
        <v>6.0423329325906258E-2</v>
      </c>
      <c r="R58" s="225">
        <f t="shared" si="30"/>
        <v>5.9483710859906634E-2</v>
      </c>
      <c r="S58" s="225">
        <f t="shared" si="31"/>
        <v>5.8651294510033501E-2</v>
      </c>
      <c r="T58" s="225">
        <f t="shared" si="32"/>
        <v>5.7527070740505545E-2</v>
      </c>
    </row>
    <row r="59" spans="2:20" ht="15.75" x14ac:dyDescent="0.25">
      <c r="B59" s="205" t="s">
        <v>145</v>
      </c>
      <c r="C59" s="227">
        <f t="shared" si="20"/>
        <v>3465405</v>
      </c>
      <c r="D59" s="227">
        <f t="shared" si="23"/>
        <v>3466067</v>
      </c>
      <c r="E59" s="227">
        <f t="shared" si="23"/>
        <v>3515538</v>
      </c>
      <c r="F59" s="227">
        <f t="shared" si="23"/>
        <v>3596261</v>
      </c>
      <c r="G59" s="227">
        <f t="shared" si="23"/>
        <v>3621551</v>
      </c>
      <c r="H59" s="227">
        <f t="shared" si="23"/>
        <v>3603738</v>
      </c>
      <c r="I59" s="227">
        <f t="shared" si="23"/>
        <v>3606417</v>
      </c>
      <c r="J59" s="227">
        <f t="shared" si="23"/>
        <v>3592257</v>
      </c>
      <c r="K59" s="227">
        <f t="shared" si="22"/>
        <v>3559956</v>
      </c>
      <c r="L59" s="225">
        <f t="shared" si="24"/>
        <v>6.6879242536063241E-2</v>
      </c>
      <c r="M59" s="225">
        <f t="shared" si="25"/>
        <v>6.640435473869348E-2</v>
      </c>
      <c r="N59" s="225">
        <f t="shared" si="26"/>
        <v>6.6781425758815335E-2</v>
      </c>
      <c r="O59" s="225">
        <f t="shared" si="27"/>
        <v>6.7717053417025483E-2</v>
      </c>
      <c r="P59" s="225">
        <f t="shared" si="28"/>
        <v>6.7700477564388906E-2</v>
      </c>
      <c r="Q59" s="225">
        <f t="shared" si="29"/>
        <v>6.6902132014446197E-2</v>
      </c>
      <c r="R59" s="225">
        <f t="shared" si="30"/>
        <v>6.6396199409911719E-2</v>
      </c>
      <c r="S59" s="225">
        <f t="shared" si="31"/>
        <v>6.5568494854564716E-2</v>
      </c>
      <c r="T59" s="225">
        <f t="shared" si="32"/>
        <v>6.4412529571551691E-2</v>
      </c>
    </row>
    <row r="60" spans="2:20" ht="15.75" x14ac:dyDescent="0.25">
      <c r="B60" s="205" t="s">
        <v>146</v>
      </c>
      <c r="C60" s="227">
        <f t="shared" si="20"/>
        <v>3564046</v>
      </c>
      <c r="D60" s="227">
        <f t="shared" si="23"/>
        <v>3595698</v>
      </c>
      <c r="E60" s="227">
        <f t="shared" si="23"/>
        <v>3623604</v>
      </c>
      <c r="F60" s="227">
        <f t="shared" si="23"/>
        <v>3657227</v>
      </c>
      <c r="G60" s="227">
        <f t="shared" si="23"/>
        <v>3659577</v>
      </c>
      <c r="H60" s="227">
        <f t="shared" si="23"/>
        <v>3685332</v>
      </c>
      <c r="I60" s="227">
        <f t="shared" si="23"/>
        <v>3718382</v>
      </c>
      <c r="J60" s="227">
        <f t="shared" si="23"/>
        <v>3757968</v>
      </c>
      <c r="K60" s="227">
        <f t="shared" si="22"/>
        <v>3811587</v>
      </c>
      <c r="L60" s="225">
        <f t="shared" si="24"/>
        <v>6.8782926337235054E-2</v>
      </c>
      <c r="M60" s="225">
        <f t="shared" si="25"/>
        <v>6.8887879410643435E-2</v>
      </c>
      <c r="N60" s="225">
        <f t="shared" si="26"/>
        <v>6.8834255668789895E-2</v>
      </c>
      <c r="O60" s="225">
        <f t="shared" si="27"/>
        <v>6.886503402205453E-2</v>
      </c>
      <c r="P60" s="225">
        <f t="shared" si="28"/>
        <v>6.8411327241740802E-2</v>
      </c>
      <c r="Q60" s="225">
        <f t="shared" si="29"/>
        <v>6.8416896006608427E-2</v>
      </c>
      <c r="R60" s="225">
        <f t="shared" si="30"/>
        <v>6.8457539090522906E-2</v>
      </c>
      <c r="S60" s="225">
        <f t="shared" si="31"/>
        <v>6.8593172891477108E-2</v>
      </c>
      <c r="T60" s="225">
        <f t="shared" si="32"/>
        <v>6.8965447986447576E-2</v>
      </c>
    </row>
    <row r="61" spans="2:20" ht="15.75" x14ac:dyDescent="0.25">
      <c r="B61" s="205" t="s">
        <v>147</v>
      </c>
      <c r="C61" s="227">
        <f t="shared" si="20"/>
        <v>3334905</v>
      </c>
      <c r="D61" s="227">
        <f t="shared" si="23"/>
        <v>3368172</v>
      </c>
      <c r="E61" s="227">
        <f t="shared" si="23"/>
        <v>3439073</v>
      </c>
      <c r="F61" s="227">
        <f t="shared" si="23"/>
        <v>3529150</v>
      </c>
      <c r="G61" s="227">
        <f t="shared" si="23"/>
        <v>3607217</v>
      </c>
      <c r="H61" s="227">
        <f t="shared" si="23"/>
        <v>3682025</v>
      </c>
      <c r="I61" s="227">
        <f t="shared" si="23"/>
        <v>3707209</v>
      </c>
      <c r="J61" s="227">
        <f t="shared" si="23"/>
        <v>3728028</v>
      </c>
      <c r="K61" s="227">
        <f t="shared" si="22"/>
        <v>3749623</v>
      </c>
      <c r="L61" s="225">
        <f t="shared" si="24"/>
        <v>6.43607082952007E-2</v>
      </c>
      <c r="M61" s="225">
        <f t="shared" si="25"/>
        <v>6.4528841568537096E-2</v>
      </c>
      <c r="N61" s="225">
        <f t="shared" si="26"/>
        <v>6.5328890835100156E-2</v>
      </c>
      <c r="O61" s="225">
        <f t="shared" si="27"/>
        <v>6.6453363386777403E-2</v>
      </c>
      <c r="P61" s="225">
        <f t="shared" si="28"/>
        <v>6.7432520922218755E-2</v>
      </c>
      <c r="Q61" s="225">
        <f t="shared" si="29"/>
        <v>6.8355502711487701E-2</v>
      </c>
      <c r="R61" s="225">
        <f t="shared" si="30"/>
        <v>6.8251837770900978E-2</v>
      </c>
      <c r="S61" s="225">
        <f t="shared" si="31"/>
        <v>6.8046686174088655E-2</v>
      </c>
      <c r="T61" s="225">
        <f t="shared" si="32"/>
        <v>6.7844294246802592E-2</v>
      </c>
    </row>
    <row r="62" spans="2:20" ht="15.75" x14ac:dyDescent="0.25">
      <c r="B62" s="205" t="s">
        <v>148</v>
      </c>
      <c r="C62" s="227">
        <f t="shared" si="20"/>
        <v>3794532</v>
      </c>
      <c r="D62" s="227">
        <f t="shared" si="23"/>
        <v>3710266</v>
      </c>
      <c r="E62" s="227">
        <f t="shared" si="23"/>
        <v>3631868</v>
      </c>
      <c r="F62" s="227">
        <f t="shared" si="23"/>
        <v>3522372</v>
      </c>
      <c r="G62" s="227">
        <f t="shared" si="23"/>
        <v>3423353</v>
      </c>
      <c r="H62" s="227">
        <f t="shared" si="23"/>
        <v>3369174</v>
      </c>
      <c r="I62" s="227">
        <f t="shared" si="23"/>
        <v>3396004</v>
      </c>
      <c r="J62" s="227">
        <f t="shared" si="23"/>
        <v>3470918</v>
      </c>
      <c r="K62" s="227">
        <f t="shared" si="22"/>
        <v>3557011</v>
      </c>
      <c r="L62" s="225">
        <f t="shared" si="24"/>
        <v>7.3231101686196301E-2</v>
      </c>
      <c r="M62" s="225">
        <f t="shared" si="25"/>
        <v>7.1082820856871287E-2</v>
      </c>
      <c r="N62" s="225">
        <f t="shared" si="26"/>
        <v>6.8991239237868332E-2</v>
      </c>
      <c r="O62" s="225">
        <f t="shared" si="27"/>
        <v>6.6325734666820596E-2</v>
      </c>
      <c r="P62" s="225">
        <f t="shared" si="28"/>
        <v>6.3995407760786313E-2</v>
      </c>
      <c r="Q62" s="225">
        <f t="shared" si="29"/>
        <v>6.2547533624153509E-2</v>
      </c>
      <c r="R62" s="225">
        <f t="shared" si="30"/>
        <v>6.2522375748799389E-2</v>
      </c>
      <c r="S62" s="225">
        <f t="shared" si="31"/>
        <v>6.3353726925333032E-2</v>
      </c>
      <c r="T62" s="225">
        <f t="shared" si="32"/>
        <v>6.4359243828809864E-2</v>
      </c>
    </row>
    <row r="63" spans="2:20" ht="15.75" x14ac:dyDescent="0.25">
      <c r="B63" s="205" t="s">
        <v>149</v>
      </c>
      <c r="C63" s="227">
        <f t="shared" si="20"/>
        <v>3955472</v>
      </c>
      <c r="D63" s="227">
        <f t="shared" si="23"/>
        <v>3948016</v>
      </c>
      <c r="E63" s="227">
        <f t="shared" si="23"/>
        <v>3904439</v>
      </c>
      <c r="F63" s="227">
        <f t="shared" si="23"/>
        <v>3881483</v>
      </c>
      <c r="G63" s="227">
        <f t="shared" si="23"/>
        <v>3842716</v>
      </c>
      <c r="H63" s="227">
        <f t="shared" si="23"/>
        <v>3789893</v>
      </c>
      <c r="I63" s="227">
        <f t="shared" si="23"/>
        <v>3707404</v>
      </c>
      <c r="J63" s="227">
        <f t="shared" si="23"/>
        <v>3636454</v>
      </c>
      <c r="K63" s="227">
        <f t="shared" si="22"/>
        <v>3535266</v>
      </c>
      <c r="L63" s="225">
        <f t="shared" si="24"/>
        <v>7.6337100925463877E-2</v>
      </c>
      <c r="M63" s="225">
        <f t="shared" si="25"/>
        <v>7.5637734347904315E-2</v>
      </c>
      <c r="N63" s="225">
        <f t="shared" si="26"/>
        <v>7.4169018570791501E-2</v>
      </c>
      <c r="O63" s="225">
        <f t="shared" si="27"/>
        <v>7.308774075304221E-2</v>
      </c>
      <c r="P63" s="225">
        <f t="shared" si="28"/>
        <v>7.1834887412690937E-2</v>
      </c>
      <c r="Q63" s="225">
        <f t="shared" si="29"/>
        <v>7.0358034298449418E-2</v>
      </c>
      <c r="R63" s="225">
        <f t="shared" si="30"/>
        <v>6.8255427832417698E-2</v>
      </c>
      <c r="S63" s="225">
        <f t="shared" si="31"/>
        <v>6.6375210734605367E-2</v>
      </c>
      <c r="T63" s="225">
        <f t="shared" si="32"/>
        <v>6.3965797826799328E-2</v>
      </c>
    </row>
    <row r="64" spans="2:20" ht="15.75" x14ac:dyDescent="0.25">
      <c r="B64" s="205" t="s">
        <v>150</v>
      </c>
      <c r="C64" s="227">
        <f t="shared" si="20"/>
        <v>3650520</v>
      </c>
      <c r="D64" s="227">
        <f t="shared" si="23"/>
        <v>3746856</v>
      </c>
      <c r="E64" s="227">
        <f t="shared" si="23"/>
        <v>3836838</v>
      </c>
      <c r="F64" s="227">
        <f t="shared" si="23"/>
        <v>3892076</v>
      </c>
      <c r="G64" s="227">
        <f t="shared" si="23"/>
        <v>3921608</v>
      </c>
      <c r="H64" s="227">
        <f t="shared" si="23"/>
        <v>3925774</v>
      </c>
      <c r="I64" s="227">
        <f t="shared" si="23"/>
        <v>3918363</v>
      </c>
      <c r="J64" s="227">
        <f t="shared" si="23"/>
        <v>3889360</v>
      </c>
      <c r="K64" s="227">
        <f t="shared" si="22"/>
        <v>3883079</v>
      </c>
      <c r="L64" s="225">
        <f t="shared" si="24"/>
        <v>7.0451797831061466E-2</v>
      </c>
      <c r="M64" s="225">
        <f t="shared" si="25"/>
        <v>7.1783827311705767E-2</v>
      </c>
      <c r="N64" s="225">
        <f t="shared" si="26"/>
        <v>7.2884864861537987E-2</v>
      </c>
      <c r="O64" s="225">
        <f t="shared" si="27"/>
        <v>7.3287205348867304E-2</v>
      </c>
      <c r="P64" s="225">
        <f t="shared" si="28"/>
        <v>7.3309677102525422E-2</v>
      </c>
      <c r="Q64" s="225">
        <f t="shared" si="29"/>
        <v>7.2880617405283205E-2</v>
      </c>
      <c r="R64" s="225">
        <f t="shared" si="30"/>
        <v>7.2139303665776838E-2</v>
      </c>
      <c r="S64" s="225">
        <f t="shared" si="31"/>
        <v>7.0991435509082407E-2</v>
      </c>
      <c r="T64" s="225">
        <f t="shared" si="32"/>
        <v>7.0258997840470877E-2</v>
      </c>
    </row>
    <row r="65" spans="2:20" ht="15.75" x14ac:dyDescent="0.25">
      <c r="B65" s="205" t="s">
        <v>151</v>
      </c>
      <c r="C65" s="227">
        <f t="shared" si="20"/>
        <v>3173349</v>
      </c>
      <c r="D65" s="227">
        <f t="shared" si="23"/>
        <v>3242313</v>
      </c>
      <c r="E65" s="227">
        <f t="shared" si="23"/>
        <v>3326036</v>
      </c>
      <c r="F65" s="227">
        <f t="shared" si="23"/>
        <v>3422579</v>
      </c>
      <c r="G65" s="227">
        <f t="shared" si="23"/>
        <v>3523521</v>
      </c>
      <c r="H65" s="227">
        <f t="shared" si="23"/>
        <v>3617513</v>
      </c>
      <c r="I65" s="227">
        <f t="shared" si="23"/>
        <v>3717288</v>
      </c>
      <c r="J65" s="227">
        <f t="shared" si="23"/>
        <v>3811000</v>
      </c>
      <c r="K65" s="227">
        <f t="shared" si="22"/>
        <v>3873095</v>
      </c>
      <c r="L65" s="225">
        <f t="shared" si="24"/>
        <v>6.1242820802351744E-2</v>
      </c>
      <c r="M65" s="225">
        <f t="shared" si="25"/>
        <v>6.2117582443119955E-2</v>
      </c>
      <c r="N65" s="225">
        <f t="shared" si="26"/>
        <v>6.3181631433125496E-2</v>
      </c>
      <c r="O65" s="225">
        <f t="shared" si="27"/>
        <v>6.4446647494992626E-2</v>
      </c>
      <c r="P65" s="225">
        <f t="shared" si="28"/>
        <v>6.5867926313381522E-2</v>
      </c>
      <c r="Q65" s="225">
        <f t="shared" si="29"/>
        <v>6.7157860058077279E-2</v>
      </c>
      <c r="R65" s="225">
        <f t="shared" si="30"/>
        <v>6.8437397924885526E-2</v>
      </c>
      <c r="S65" s="225">
        <f t="shared" si="31"/>
        <v>6.9561151635516655E-2</v>
      </c>
      <c r="T65" s="225">
        <f t="shared" si="32"/>
        <v>7.0078351030442229E-2</v>
      </c>
    </row>
    <row r="66" spans="2:20" ht="15.75" x14ac:dyDescent="0.25">
      <c r="B66" s="205" t="s">
        <v>152</v>
      </c>
      <c r="C66" s="227">
        <f t="shared" si="20"/>
        <v>3029694</v>
      </c>
      <c r="D66" s="227">
        <f t="shared" ref="D66:J74" si="33">D14+D40</f>
        <v>2998370</v>
      </c>
      <c r="E66" s="227">
        <f t="shared" si="33"/>
        <v>2982680</v>
      </c>
      <c r="F66" s="227">
        <f t="shared" si="33"/>
        <v>3003501</v>
      </c>
      <c r="G66" s="227">
        <f t="shared" si="33"/>
        <v>3053669</v>
      </c>
      <c r="H66" s="227">
        <f t="shared" si="33"/>
        <v>3114224</v>
      </c>
      <c r="I66" s="227">
        <f t="shared" si="33"/>
        <v>3186581</v>
      </c>
      <c r="J66" s="227">
        <f t="shared" si="33"/>
        <v>3278322</v>
      </c>
      <c r="K66" s="227">
        <f t="shared" si="22"/>
        <v>3377660</v>
      </c>
      <c r="L66" s="225">
        <f t="shared" si="24"/>
        <v>5.8470406730542483E-2</v>
      </c>
      <c r="M66" s="225">
        <f t="shared" si="25"/>
        <v>5.7444020879531855E-2</v>
      </c>
      <c r="N66" s="225">
        <f t="shared" si="26"/>
        <v>5.6659214886115104E-2</v>
      </c>
      <c r="O66" s="225">
        <f t="shared" si="27"/>
        <v>5.6555471823399213E-2</v>
      </c>
      <c r="P66" s="225">
        <f t="shared" si="28"/>
        <v>5.7084616404289183E-2</v>
      </c>
      <c r="Q66" s="225">
        <f t="shared" si="29"/>
        <v>5.7814476293936094E-2</v>
      </c>
      <c r="R66" s="225">
        <f t="shared" si="30"/>
        <v>5.8666778553848845E-2</v>
      </c>
      <c r="S66" s="225">
        <f t="shared" si="31"/>
        <v>5.9838324259262714E-2</v>
      </c>
      <c r="T66" s="225">
        <f t="shared" si="32"/>
        <v>6.1114133049017257E-2</v>
      </c>
    </row>
    <row r="67" spans="2:20" ht="15.75" x14ac:dyDescent="0.25">
      <c r="B67" s="205" t="s">
        <v>153</v>
      </c>
      <c r="C67" s="227">
        <f t="shared" si="20"/>
        <v>3055279</v>
      </c>
      <c r="D67" s="227">
        <f t="shared" si="33"/>
        <v>3112805</v>
      </c>
      <c r="E67" s="227">
        <f t="shared" si="33"/>
        <v>3151546</v>
      </c>
      <c r="F67" s="227">
        <f t="shared" si="33"/>
        <v>3162291</v>
      </c>
      <c r="G67" s="227">
        <f t="shared" si="33"/>
        <v>3012894</v>
      </c>
      <c r="H67" s="227">
        <f t="shared" si="33"/>
        <v>2939771</v>
      </c>
      <c r="I67" s="227">
        <f t="shared" si="33"/>
        <v>2913931</v>
      </c>
      <c r="J67" s="227">
        <f t="shared" si="33"/>
        <v>2904721</v>
      </c>
      <c r="K67" s="227">
        <f t="shared" si="22"/>
        <v>2930973</v>
      </c>
      <c r="L67" s="225">
        <f t="shared" si="24"/>
        <v>5.8964174535542244E-2</v>
      </c>
      <c r="M67" s="225">
        <f t="shared" si="25"/>
        <v>5.9636414256383025E-2</v>
      </c>
      <c r="N67" s="225">
        <f t="shared" si="26"/>
        <v>5.9867006194924202E-2</v>
      </c>
      <c r="O67" s="225">
        <f t="shared" si="27"/>
        <v>5.9545463626577422E-2</v>
      </c>
      <c r="P67" s="225">
        <f t="shared" si="28"/>
        <v>5.6322377525784374E-2</v>
      </c>
      <c r="Q67" s="225">
        <f t="shared" si="29"/>
        <v>5.4575817535636749E-2</v>
      </c>
      <c r="R67" s="225">
        <f t="shared" si="30"/>
        <v>5.3647136130603713E-2</v>
      </c>
      <c r="S67" s="225">
        <f t="shared" si="31"/>
        <v>5.3019086313269369E-2</v>
      </c>
      <c r="T67" s="225">
        <f t="shared" si="32"/>
        <v>5.3031943382423709E-2</v>
      </c>
    </row>
    <row r="68" spans="2:20" ht="15.75" x14ac:dyDescent="0.25">
      <c r="B68" s="205" t="s">
        <v>154</v>
      </c>
      <c r="C68" s="227">
        <f t="shared" si="20"/>
        <v>2281865</v>
      </c>
      <c r="D68" s="227">
        <f t="shared" si="33"/>
        <v>2359258</v>
      </c>
      <c r="E68" s="227">
        <f t="shared" si="33"/>
        <v>2442575</v>
      </c>
      <c r="F68" s="227">
        <f t="shared" si="33"/>
        <v>2557620</v>
      </c>
      <c r="G68" s="227">
        <f t="shared" si="33"/>
        <v>2792057</v>
      </c>
      <c r="H68" s="227">
        <f t="shared" si="33"/>
        <v>2917799</v>
      </c>
      <c r="I68" s="227">
        <f t="shared" si="33"/>
        <v>2975461</v>
      </c>
      <c r="J68" s="227">
        <f t="shared" si="33"/>
        <v>3017135</v>
      </c>
      <c r="K68" s="227">
        <f t="shared" si="22"/>
        <v>3032055</v>
      </c>
      <c r="L68" s="225">
        <f t="shared" si="24"/>
        <v>4.4037970387170888E-2</v>
      </c>
      <c r="M68" s="225">
        <f t="shared" si="25"/>
        <v>4.5199647078980436E-2</v>
      </c>
      <c r="N68" s="225">
        <f t="shared" si="26"/>
        <v>4.6399339453261031E-2</v>
      </c>
      <c r="O68" s="225">
        <f t="shared" si="27"/>
        <v>4.8159599695476139E-2</v>
      </c>
      <c r="P68" s="225">
        <f t="shared" si="28"/>
        <v>5.2194099237314343E-2</v>
      </c>
      <c r="Q68" s="225">
        <f t="shared" si="29"/>
        <v>5.4167915061977059E-2</v>
      </c>
      <c r="R68" s="225">
        <f t="shared" si="30"/>
        <v>5.4779938618416929E-2</v>
      </c>
      <c r="S68" s="225">
        <f t="shared" si="31"/>
        <v>5.5070948632858704E-2</v>
      </c>
      <c r="T68" s="225">
        <f t="shared" si="32"/>
        <v>5.4860883772178966E-2</v>
      </c>
    </row>
    <row r="69" spans="2:20" ht="15.75" x14ac:dyDescent="0.25">
      <c r="B69" s="205" t="s">
        <v>155</v>
      </c>
      <c r="C69" s="227">
        <f t="shared" si="20"/>
        <v>1991983</v>
      </c>
      <c r="D69" s="227">
        <f t="shared" si="33"/>
        <v>2028517</v>
      </c>
      <c r="E69" s="227">
        <f t="shared" si="33"/>
        <v>2047889</v>
      </c>
      <c r="F69" s="227">
        <f t="shared" si="33"/>
        <v>2034551</v>
      </c>
      <c r="G69" s="227">
        <f t="shared" si="33"/>
        <v>2052433</v>
      </c>
      <c r="H69" s="227">
        <f t="shared" si="33"/>
        <v>2105774</v>
      </c>
      <c r="I69" s="227">
        <f t="shared" si="33"/>
        <v>2187412</v>
      </c>
      <c r="J69" s="227">
        <f t="shared" si="33"/>
        <v>2268620</v>
      </c>
      <c r="K69" s="227">
        <f t="shared" si="22"/>
        <v>2381289</v>
      </c>
      <c r="L69" s="225">
        <f t="shared" si="24"/>
        <v>3.8443504925027482E-2</v>
      </c>
      <c r="M69" s="225">
        <f t="shared" si="25"/>
        <v>3.886317329165024E-2</v>
      </c>
      <c r="N69" s="225">
        <f t="shared" si="26"/>
        <v>3.8901854343714841E-2</v>
      </c>
      <c r="O69" s="225">
        <f t="shared" si="27"/>
        <v>3.8310289143825386E-2</v>
      </c>
      <c r="P69" s="225">
        <f t="shared" si="28"/>
        <v>3.8367730916646324E-2</v>
      </c>
      <c r="Q69" s="225">
        <f t="shared" si="29"/>
        <v>3.9092955742228881E-2</v>
      </c>
      <c r="R69" s="225">
        <f t="shared" si="30"/>
        <v>4.0271505858483311E-2</v>
      </c>
      <c r="S69" s="225">
        <f t="shared" si="31"/>
        <v>4.1408506907206974E-2</v>
      </c>
      <c r="T69" s="225">
        <f t="shared" si="32"/>
        <v>4.3086164023069598E-2</v>
      </c>
    </row>
    <row r="70" spans="2:20" ht="15.75" x14ac:dyDescent="0.25">
      <c r="B70" s="205" t="s">
        <v>156</v>
      </c>
      <c r="C70" s="227">
        <f t="shared" si="20"/>
        <v>1652202</v>
      </c>
      <c r="D70" s="227">
        <f t="shared" si="33"/>
        <v>1654586</v>
      </c>
      <c r="E70" s="227">
        <f t="shared" si="33"/>
        <v>1664748</v>
      </c>
      <c r="F70" s="227">
        <f t="shared" si="33"/>
        <v>1678331</v>
      </c>
      <c r="G70" s="227">
        <f t="shared" si="33"/>
        <v>1704090</v>
      </c>
      <c r="H70" s="227">
        <f t="shared" si="33"/>
        <v>1743474</v>
      </c>
      <c r="I70" s="227">
        <f t="shared" si="33"/>
        <v>1784958</v>
      </c>
      <c r="J70" s="227">
        <f t="shared" si="33"/>
        <v>1804228</v>
      </c>
      <c r="K70" s="227">
        <f t="shared" si="22"/>
        <v>1796046</v>
      </c>
      <c r="L70" s="225">
        <f t="shared" si="24"/>
        <v>3.1886033025452655E-2</v>
      </c>
      <c r="M70" s="225">
        <f t="shared" si="25"/>
        <v>3.1699247501469498E-2</v>
      </c>
      <c r="N70" s="225">
        <f t="shared" si="26"/>
        <v>3.1623678927417742E-2</v>
      </c>
      <c r="O70" s="225">
        <f t="shared" si="27"/>
        <v>3.1602720152527804E-2</v>
      </c>
      <c r="P70" s="225">
        <f t="shared" si="28"/>
        <v>3.1855883518608324E-2</v>
      </c>
      <c r="Q70" s="225">
        <f t="shared" si="29"/>
        <v>3.2366983313369221E-2</v>
      </c>
      <c r="R70" s="225">
        <f t="shared" si="30"/>
        <v>3.2862097562848996E-2</v>
      </c>
      <c r="S70" s="225">
        <f t="shared" si="31"/>
        <v>3.2932085408828374E-2</v>
      </c>
      <c r="T70" s="225">
        <f t="shared" si="32"/>
        <v>3.2496993245665712E-2</v>
      </c>
    </row>
    <row r="71" spans="2:20" ht="15.75" x14ac:dyDescent="0.25">
      <c r="B71" s="205" t="s">
        <v>157</v>
      </c>
      <c r="C71" s="227">
        <f t="shared" si="20"/>
        <v>1212317</v>
      </c>
      <c r="D71" s="227">
        <f t="shared" si="33"/>
        <v>1222189</v>
      </c>
      <c r="E71" s="227">
        <f t="shared" si="33"/>
        <v>1243353</v>
      </c>
      <c r="F71" s="227">
        <f t="shared" si="33"/>
        <v>1265847</v>
      </c>
      <c r="G71" s="227">
        <f t="shared" si="33"/>
        <v>1287422</v>
      </c>
      <c r="H71" s="227">
        <f t="shared" si="33"/>
        <v>1300265</v>
      </c>
      <c r="I71" s="227">
        <f t="shared" si="33"/>
        <v>1314361</v>
      </c>
      <c r="J71" s="227">
        <f t="shared" si="33"/>
        <v>1326300</v>
      </c>
      <c r="K71" s="227">
        <f t="shared" si="22"/>
        <v>1345359</v>
      </c>
      <c r="L71" s="225">
        <f t="shared" si="24"/>
        <v>2.3396642722450213E-2</v>
      </c>
      <c r="M71" s="225">
        <f t="shared" si="25"/>
        <v>2.3415205740030136E-2</v>
      </c>
      <c r="N71" s="225">
        <f t="shared" si="26"/>
        <v>2.3618827633636822E-2</v>
      </c>
      <c r="O71" s="225">
        <f t="shared" si="27"/>
        <v>2.3835708508581958E-2</v>
      </c>
      <c r="P71" s="225">
        <f t="shared" si="28"/>
        <v>2.4066783603737926E-2</v>
      </c>
      <c r="Q71" s="225">
        <f t="shared" si="29"/>
        <v>2.4138963677094141E-2</v>
      </c>
      <c r="R71" s="225">
        <f t="shared" si="30"/>
        <v>2.4198137667555075E-2</v>
      </c>
      <c r="S71" s="225">
        <f t="shared" si="31"/>
        <v>2.4208594965674558E-2</v>
      </c>
      <c r="T71" s="225">
        <f t="shared" si="32"/>
        <v>2.4342429055823501E-2</v>
      </c>
    </row>
    <row r="72" spans="2:20" ht="15.75" x14ac:dyDescent="0.25">
      <c r="B72" s="205" t="s">
        <v>158</v>
      </c>
      <c r="C72" s="227">
        <f t="shared" si="20"/>
        <v>764265</v>
      </c>
      <c r="D72" s="227">
        <f t="shared" si="33"/>
        <v>775619</v>
      </c>
      <c r="E72" s="227">
        <f t="shared" si="33"/>
        <v>778782</v>
      </c>
      <c r="F72" s="227">
        <f t="shared" si="33"/>
        <v>778904</v>
      </c>
      <c r="G72" s="227">
        <f t="shared" si="33"/>
        <v>782425</v>
      </c>
      <c r="H72" s="227">
        <f t="shared" si="33"/>
        <v>787454</v>
      </c>
      <c r="I72" s="227">
        <f t="shared" si="33"/>
        <v>805111</v>
      </c>
      <c r="J72" s="227">
        <f t="shared" si="33"/>
        <v>820321</v>
      </c>
      <c r="K72" s="227">
        <f t="shared" si="22"/>
        <v>840246</v>
      </c>
      <c r="L72" s="225">
        <f t="shared" si="24"/>
        <v>1.4749636563929575E-2</v>
      </c>
      <c r="M72" s="225">
        <f t="shared" si="25"/>
        <v>1.4859631743434474E-2</v>
      </c>
      <c r="N72" s="225">
        <f t="shared" si="26"/>
        <v>1.4793801778078271E-2</v>
      </c>
      <c r="O72" s="225">
        <f t="shared" si="27"/>
        <v>1.4666645100212365E-2</v>
      </c>
      <c r="P72" s="225">
        <f t="shared" si="28"/>
        <v>1.4626480797403375E-2</v>
      </c>
      <c r="Q72" s="225">
        <f t="shared" si="29"/>
        <v>1.4618807322647682E-2</v>
      </c>
      <c r="R72" s="225">
        <f t="shared" si="30"/>
        <v>1.4822553937360386E-2</v>
      </c>
      <c r="S72" s="225">
        <f t="shared" si="31"/>
        <v>1.4973097210915417E-2</v>
      </c>
      <c r="T72" s="225">
        <f t="shared" si="32"/>
        <v>1.5203100915398398E-2</v>
      </c>
    </row>
    <row r="73" spans="2:20" ht="15.75" x14ac:dyDescent="0.25">
      <c r="B73" s="205" t="s">
        <v>159</v>
      </c>
      <c r="C73" s="227">
        <f t="shared" si="20"/>
        <v>347349</v>
      </c>
      <c r="D73" s="227">
        <f t="shared" si="33"/>
        <v>360118</v>
      </c>
      <c r="E73" s="227">
        <f t="shared" si="33"/>
        <v>386268</v>
      </c>
      <c r="F73" s="227">
        <f t="shared" si="33"/>
        <v>414414</v>
      </c>
      <c r="G73" s="227">
        <f t="shared" si="33"/>
        <v>438081</v>
      </c>
      <c r="H73" s="227">
        <f t="shared" si="33"/>
        <v>450413</v>
      </c>
      <c r="I73" s="227">
        <f t="shared" si="33"/>
        <v>470405</v>
      </c>
      <c r="J73" s="227">
        <f t="shared" si="33"/>
        <v>474968</v>
      </c>
      <c r="K73" s="227">
        <f t="shared" si="22"/>
        <v>487846</v>
      </c>
      <c r="L73" s="225">
        <f t="shared" si="24"/>
        <v>6.7035275864318978E-3</v>
      </c>
      <c r="M73" s="225">
        <f t="shared" si="25"/>
        <v>6.8992905849162229E-3</v>
      </c>
      <c r="N73" s="225">
        <f t="shared" si="26"/>
        <v>7.3375761448193936E-3</v>
      </c>
      <c r="O73" s="225">
        <f t="shared" si="27"/>
        <v>7.8033532534938924E-3</v>
      </c>
      <c r="P73" s="225">
        <f t="shared" si="28"/>
        <v>8.1893898254877685E-3</v>
      </c>
      <c r="Q73" s="225">
        <f t="shared" si="29"/>
        <v>8.3617593695831261E-3</v>
      </c>
      <c r="R73" s="225">
        <f t="shared" si="30"/>
        <v>8.6604250654928484E-3</v>
      </c>
      <c r="S73" s="225">
        <f t="shared" si="31"/>
        <v>8.6694623642136117E-3</v>
      </c>
      <c r="T73" s="225">
        <f t="shared" si="32"/>
        <v>8.8269054171914493E-3</v>
      </c>
    </row>
    <row r="74" spans="2:20" ht="15.75" x14ac:dyDescent="0.25">
      <c r="B74" s="205" t="s">
        <v>79</v>
      </c>
      <c r="C74" s="227">
        <f t="shared" si="20"/>
        <v>51815853</v>
      </c>
      <c r="D74" s="227">
        <f t="shared" si="33"/>
        <v>52196381</v>
      </c>
      <c r="E74" s="227">
        <f t="shared" si="33"/>
        <v>52642452</v>
      </c>
      <c r="F74" s="227">
        <f t="shared" si="33"/>
        <v>53107169</v>
      </c>
      <c r="G74" s="227">
        <f t="shared" si="33"/>
        <v>53493729</v>
      </c>
      <c r="H74" s="227">
        <f t="shared" si="33"/>
        <v>53865817</v>
      </c>
      <c r="I74" s="227">
        <f t="shared" si="33"/>
        <v>54316618</v>
      </c>
      <c r="J74" s="227">
        <f t="shared" si="33"/>
        <v>54786327</v>
      </c>
      <c r="K74" s="227">
        <f t="shared" si="22"/>
        <v>55268067</v>
      </c>
      <c r="L74" s="107"/>
      <c r="M74" s="107"/>
      <c r="N74" s="107"/>
      <c r="O74" s="107"/>
      <c r="P74" s="107"/>
      <c r="Q74" s="107"/>
      <c r="R74" s="107"/>
      <c r="S74" s="107"/>
      <c r="T74" s="107"/>
    </row>
    <row r="75" spans="2:20" x14ac:dyDescent="0.25">
      <c r="B75" s="1"/>
      <c r="C75" s="54"/>
      <c r="D75" s="54"/>
      <c r="E75" s="54"/>
      <c r="F75" s="54"/>
      <c r="G75" s="54"/>
      <c r="H75" s="54"/>
      <c r="I75" s="54"/>
      <c r="J75" s="54"/>
      <c r="K75" s="54"/>
      <c r="L75" s="1"/>
      <c r="M75" s="1"/>
      <c r="N75" s="1"/>
      <c r="O75" s="1"/>
      <c r="P75" s="1"/>
      <c r="Q75" s="1"/>
      <c r="R75" s="1"/>
      <c r="S75" s="1"/>
      <c r="T75" s="1"/>
    </row>
    <row r="76" spans="2:20" x14ac:dyDescent="0.25">
      <c r="B76" s="1"/>
      <c r="C76" s="54"/>
      <c r="D76" s="54"/>
      <c r="E76" s="54"/>
      <c r="F76" s="54"/>
      <c r="G76" s="54"/>
      <c r="H76" s="54"/>
      <c r="I76" s="54"/>
      <c r="J76" s="54"/>
      <c r="K76" s="54"/>
      <c r="L76" s="1"/>
      <c r="M76" s="1"/>
      <c r="N76" s="1"/>
      <c r="O76" s="1"/>
      <c r="P76" s="1"/>
      <c r="Q76" s="1"/>
      <c r="R76" s="1"/>
      <c r="S76" s="1"/>
      <c r="T76" s="1"/>
    </row>
  </sheetData>
  <mergeCells count="3">
    <mergeCell ref="C1:J1"/>
    <mergeCell ref="L1:S1"/>
    <mergeCell ref="C53:J53"/>
  </mergeCells>
  <hyperlinks>
    <hyperlink ref="A1" location="Index!A1" display="Back to Index"/>
  </hyperlinks>
  <pageMargins left="0.7" right="0.7" top="0.75" bottom="0.75" header="0.3" footer="0.3"/>
  <pageSetup paperSize="9" scale="35" orientation="landscape" horizontalDpi="300" verticalDpi="300" r:id="rId1"/>
  <rowBreaks count="2" manualBreakCount="2">
    <brk id="26" max="38" man="1"/>
    <brk id="52" max="16383" man="1"/>
  </rowBreaks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3"/>
  <sheetViews>
    <sheetView zoomScaleNormal="100" workbookViewId="0">
      <selection activeCell="B2" sqref="B2:I25"/>
    </sheetView>
  </sheetViews>
  <sheetFormatPr defaultRowHeight="15" x14ac:dyDescent="0.25"/>
  <cols>
    <col min="2" max="2" width="33" bestFit="1" customWidth="1"/>
    <col min="3" max="3" width="28.5703125" bestFit="1" customWidth="1"/>
    <col min="4" max="4" width="13.140625" bestFit="1" customWidth="1"/>
    <col min="5" max="5" width="15.42578125" customWidth="1"/>
    <col min="6" max="6" width="13.140625" bestFit="1" customWidth="1"/>
    <col min="7" max="7" width="16.5703125" customWidth="1"/>
    <col min="8" max="8" width="12.85546875" customWidth="1"/>
    <col min="9" max="9" width="14" customWidth="1"/>
    <col min="12" max="12" width="27.140625" bestFit="1" customWidth="1"/>
    <col min="13" max="13" width="24.85546875" bestFit="1" customWidth="1"/>
    <col min="21" max="21" width="27.140625" bestFit="1" customWidth="1"/>
    <col min="22" max="22" width="24.85546875" bestFit="1" customWidth="1"/>
    <col min="23" max="23" width="10.140625" bestFit="1" customWidth="1"/>
    <col min="24" max="24" width="9.28515625" bestFit="1" customWidth="1"/>
    <col min="25" max="25" width="10.140625" bestFit="1" customWidth="1"/>
    <col min="26" max="26" width="9.28515625" bestFit="1" customWidth="1"/>
    <col min="27" max="27" width="9.85546875" bestFit="1" customWidth="1"/>
    <col min="28" max="28" width="9.28515625" bestFit="1" customWidth="1"/>
  </cols>
  <sheetData>
    <row r="1" spans="2:9" ht="16.5" thickBot="1" x14ac:dyDescent="0.3">
      <c r="B1" s="77"/>
      <c r="C1" s="77"/>
      <c r="D1" s="77"/>
      <c r="E1" s="77"/>
      <c r="F1" s="77"/>
      <c r="G1" s="77"/>
      <c r="H1" s="77"/>
      <c r="I1" s="77"/>
    </row>
    <row r="2" spans="2:9" ht="16.5" thickBot="1" x14ac:dyDescent="0.3">
      <c r="B2" s="77"/>
      <c r="C2" s="77"/>
      <c r="D2" s="262" t="s">
        <v>167</v>
      </c>
      <c r="E2" s="263"/>
      <c r="F2" s="264" t="s">
        <v>168</v>
      </c>
      <c r="G2" s="264"/>
      <c r="H2" s="265" t="s">
        <v>169</v>
      </c>
      <c r="I2" s="266"/>
    </row>
    <row r="3" spans="2:9" ht="63" customHeight="1" thickBot="1" x14ac:dyDescent="0.3">
      <c r="B3" s="78"/>
      <c r="C3" s="79" t="s">
        <v>99</v>
      </c>
      <c r="D3" s="80" t="s">
        <v>182</v>
      </c>
      <c r="E3" s="81" t="s">
        <v>197</v>
      </c>
      <c r="F3" s="81" t="s">
        <v>182</v>
      </c>
      <c r="G3" s="82" t="s">
        <v>197</v>
      </c>
      <c r="H3" s="81" t="s">
        <v>182</v>
      </c>
      <c r="I3" s="83" t="s">
        <v>197</v>
      </c>
    </row>
    <row r="4" spans="2:9" ht="15.75" customHeight="1" x14ac:dyDescent="0.25">
      <c r="B4" s="267" t="s">
        <v>175</v>
      </c>
      <c r="C4" s="84" t="s">
        <v>57</v>
      </c>
      <c r="D4" s="85">
        <v>0.38635845213556308</v>
      </c>
      <c r="E4" s="86">
        <v>4.1796952291583811E-2</v>
      </c>
      <c r="F4" s="86">
        <v>0.19499332491006285</v>
      </c>
      <c r="G4" s="87">
        <v>2.2551821219322365E-2</v>
      </c>
      <c r="H4" s="86">
        <v>0.16013907629141244</v>
      </c>
      <c r="I4" s="88">
        <v>1.8854958720186818E-2</v>
      </c>
    </row>
    <row r="5" spans="2:9" ht="15.75" x14ac:dyDescent="0.25">
      <c r="B5" s="268"/>
      <c r="C5" s="89" t="s">
        <v>58</v>
      </c>
      <c r="D5" s="90">
        <v>0.57180131133669165</v>
      </c>
      <c r="E5" s="91">
        <v>5.8408702852237204E-2</v>
      </c>
      <c r="F5" s="91">
        <v>0.43668738031134807</v>
      </c>
      <c r="G5" s="92">
        <v>4.659854283050624E-2</v>
      </c>
      <c r="H5" s="91">
        <v>9.4045463805816215E-2</v>
      </c>
      <c r="I5" s="93">
        <v>1.1339353758272358E-2</v>
      </c>
    </row>
    <row r="6" spans="2:9" ht="15.75" x14ac:dyDescent="0.25">
      <c r="B6" s="268"/>
      <c r="C6" s="89" t="s">
        <v>62</v>
      </c>
      <c r="D6" s="90">
        <v>0.59455572983949168</v>
      </c>
      <c r="E6" s="91">
        <v>6.0262740215040939E-2</v>
      </c>
      <c r="F6" s="91">
        <v>0.30158715167297401</v>
      </c>
      <c r="G6" s="92">
        <v>3.358811220834243E-2</v>
      </c>
      <c r="H6" s="91">
        <v>0.22508564085774438</v>
      </c>
      <c r="I6" s="93">
        <v>2.590283179738824E-2</v>
      </c>
    </row>
    <row r="7" spans="2:9" ht="16.5" thickBot="1" x14ac:dyDescent="0.3">
      <c r="B7" s="269"/>
      <c r="C7" s="94" t="s">
        <v>66</v>
      </c>
      <c r="D7" s="95">
        <v>0.34831388320492979</v>
      </c>
      <c r="E7" s="96">
        <v>3.8350354967128991E-2</v>
      </c>
      <c r="F7" s="96">
        <v>0.21666158155335821</v>
      </c>
      <c r="G7" s="97">
        <v>2.4960833115848013E-2</v>
      </c>
      <c r="H7" s="96">
        <v>0.10820782347995773</v>
      </c>
      <c r="I7" s="98">
        <v>1.3271297932761064E-2</v>
      </c>
    </row>
    <row r="8" spans="2:9" ht="15.75" customHeight="1" x14ac:dyDescent="0.25">
      <c r="B8" s="267" t="s">
        <v>181</v>
      </c>
      <c r="C8" s="84" t="s">
        <v>63</v>
      </c>
      <c r="D8" s="85">
        <v>1.13102829218814</v>
      </c>
      <c r="E8" s="86">
        <v>0.10016601566126807</v>
      </c>
      <c r="F8" s="86">
        <v>1.1017908586293981</v>
      </c>
      <c r="G8" s="87">
        <v>9.8721509259871304E-2</v>
      </c>
      <c r="H8" s="86">
        <v>1.3910724484646267E-2</v>
      </c>
      <c r="I8" s="88">
        <v>3.6810756262579541E-3</v>
      </c>
    </row>
    <row r="9" spans="2:9" ht="15.75" x14ac:dyDescent="0.25">
      <c r="B9" s="268"/>
      <c r="C9" s="89" t="s">
        <v>64</v>
      </c>
      <c r="D9" s="90">
        <v>0.42853803394656836</v>
      </c>
      <c r="E9" s="91">
        <v>4.6373162217721073E-2</v>
      </c>
      <c r="F9" s="91">
        <v>0.72083061790451775</v>
      </c>
      <c r="G9" s="92">
        <v>7.3186905040976913E-2</v>
      </c>
      <c r="H9" s="91">
        <v>-0.16985552262771719</v>
      </c>
      <c r="I9" s="93">
        <v>-2.1672526534365119E-2</v>
      </c>
    </row>
    <row r="10" spans="2:9" ht="15.75" x14ac:dyDescent="0.25">
      <c r="B10" s="268"/>
      <c r="C10" s="89" t="s">
        <v>65</v>
      </c>
      <c r="D10" s="90">
        <v>2.3071564899951809</v>
      </c>
      <c r="E10" s="91">
        <v>0.16684130507292255</v>
      </c>
      <c r="F10" s="91">
        <v>2.7047525360273164</v>
      </c>
      <c r="G10" s="92">
        <v>0.17984496041667625</v>
      </c>
      <c r="H10" s="91">
        <v>-0.10732054089056163</v>
      </c>
      <c r="I10" s="93">
        <v>-1.1657766593596797E-2</v>
      </c>
    </row>
    <row r="11" spans="2:9" ht="15.75" x14ac:dyDescent="0.25">
      <c r="B11" s="268"/>
      <c r="C11" s="89" t="s">
        <v>67</v>
      </c>
      <c r="D11" s="90">
        <v>0.34140847370490207</v>
      </c>
      <c r="E11" s="91">
        <v>3.8477147501431316E-2</v>
      </c>
      <c r="F11" s="91">
        <v>0.39824937713139374</v>
      </c>
      <c r="G11" s="92">
        <v>4.3336356058549935E-2</v>
      </c>
      <c r="H11" s="91">
        <v>-4.0651477737900878E-2</v>
      </c>
      <c r="I11" s="93">
        <v>-4.7399079046772929E-3</v>
      </c>
    </row>
    <row r="12" spans="2:9" ht="15.75" x14ac:dyDescent="0.25">
      <c r="B12" s="268"/>
      <c r="C12" s="89" t="s">
        <v>68</v>
      </c>
      <c r="D12" s="90">
        <v>0.47257456529392955</v>
      </c>
      <c r="E12" s="91">
        <v>5.0597602899452782E-2</v>
      </c>
      <c r="F12" s="91">
        <v>0.58951640538233163</v>
      </c>
      <c r="G12" s="92">
        <v>6.1584393700459206E-2</v>
      </c>
      <c r="H12" s="91">
        <v>-7.3570703449438779E-2</v>
      </c>
      <c r="I12" s="93">
        <v>-8.4323004116342165E-3</v>
      </c>
    </row>
    <row r="13" spans="2:9" ht="16.5" thickBot="1" x14ac:dyDescent="0.3">
      <c r="B13" s="269"/>
      <c r="C13" s="94" t="s">
        <v>70</v>
      </c>
      <c r="D13" s="95">
        <v>0.16081452341530195</v>
      </c>
      <c r="E13" s="96">
        <v>1.9097056520898006E-2</v>
      </c>
      <c r="F13" s="96">
        <v>-1.0487503888053737E-2</v>
      </c>
      <c r="G13" s="97">
        <v>-1.0958073226687709E-3</v>
      </c>
      <c r="H13" s="96">
        <v>0.17311759879380001</v>
      </c>
      <c r="I13" s="98">
        <v>2.0302637240850435E-2</v>
      </c>
    </row>
    <row r="14" spans="2:9" ht="16.5" thickBot="1" x14ac:dyDescent="0.3">
      <c r="B14" s="99" t="s">
        <v>177</v>
      </c>
      <c r="C14" s="100" t="s">
        <v>192</v>
      </c>
      <c r="D14" s="90">
        <v>5.5433811559337402E-2</v>
      </c>
      <c r="E14" s="91">
        <v>1.223030007540471E-2</v>
      </c>
      <c r="F14" s="91">
        <v>8.6229964643979001E-2</v>
      </c>
      <c r="G14" s="92">
        <v>1.6967002764924733E-2</v>
      </c>
      <c r="H14" s="91">
        <v>-2.8351411843748599E-2</v>
      </c>
      <c r="I14" s="93">
        <v>-5.1877005450258638E-3</v>
      </c>
    </row>
    <row r="15" spans="2:9" ht="16.5" thickBot="1" x14ac:dyDescent="0.3">
      <c r="B15" s="105" t="s">
        <v>178</v>
      </c>
      <c r="C15" s="100" t="s">
        <v>195</v>
      </c>
      <c r="D15" s="101"/>
      <c r="E15" s="102">
        <v>1.5078086445434111E-2</v>
      </c>
      <c r="F15" s="102"/>
      <c r="G15" s="103">
        <v>4.0364917606386386E-3</v>
      </c>
      <c r="H15" s="102"/>
      <c r="I15" s="104">
        <v>9.6635695615623629E-3</v>
      </c>
    </row>
    <row r="16" spans="2:9" ht="15.75" x14ac:dyDescent="0.25">
      <c r="B16" s="260" t="s">
        <v>179</v>
      </c>
      <c r="C16" s="84" t="s">
        <v>60</v>
      </c>
      <c r="D16" s="85">
        <v>9.7614929304775583E-2</v>
      </c>
      <c r="E16" s="86">
        <v>1.2058593171604362E-2</v>
      </c>
      <c r="F16" s="86">
        <v>0.45165321082737847</v>
      </c>
      <c r="G16" s="87">
        <v>4.7762445004798537E-2</v>
      </c>
      <c r="H16" s="86">
        <v>-0.24388626628037172</v>
      </c>
      <c r="I16" s="88">
        <v>-3.4023259809987494E-2</v>
      </c>
    </row>
    <row r="17" spans="2:18" ht="15.75" x14ac:dyDescent="0.25">
      <c r="B17" s="261"/>
      <c r="C17" s="89" t="s">
        <v>61</v>
      </c>
      <c r="D17" s="90">
        <v>0.35044329992383749</v>
      </c>
      <c r="E17" s="91">
        <v>4.0178843346090315E-2</v>
      </c>
      <c r="F17" s="91">
        <v>0.18682251110111692</v>
      </c>
      <c r="G17" s="92">
        <v>2.4079379549346983E-2</v>
      </c>
      <c r="H17" s="91">
        <v>0.13786458151262665</v>
      </c>
      <c r="I17" s="93">
        <v>1.6379094843171016E-2</v>
      </c>
    </row>
    <row r="18" spans="2:18" ht="15.75" x14ac:dyDescent="0.25">
      <c r="B18" s="261"/>
      <c r="C18" s="89" t="s">
        <v>123</v>
      </c>
      <c r="D18" s="90">
        <v>0.23681643812452791</v>
      </c>
      <c r="E18" s="91">
        <v>2.7041098701541588E-2</v>
      </c>
      <c r="F18" s="91">
        <v>7.2359588415432233E-2</v>
      </c>
      <c r="G18" s="92">
        <v>8.9488378834865073E-3</v>
      </c>
      <c r="H18" s="91">
        <v>0.15335979785671</v>
      </c>
      <c r="I18" s="93">
        <v>1.8147521179863707E-2</v>
      </c>
    </row>
    <row r="19" spans="2:18" ht="16.5" thickBot="1" x14ac:dyDescent="0.3">
      <c r="B19" s="261"/>
      <c r="C19" s="94" t="s">
        <v>69</v>
      </c>
      <c r="D19" s="95">
        <v>0.10436062318312139</v>
      </c>
      <c r="E19" s="96">
        <v>1.5093405284918232E-2</v>
      </c>
      <c r="F19" s="96">
        <v>-2.314200644493937E-2</v>
      </c>
      <c r="G19" s="97">
        <v>-1.0464581908166543E-3</v>
      </c>
      <c r="H19" s="96">
        <v>0.13052319832490938</v>
      </c>
      <c r="I19" s="98">
        <v>1.6093365753922576E-2</v>
      </c>
    </row>
    <row r="20" spans="2:18" ht="16.5" thickBot="1" x14ac:dyDescent="0.3">
      <c r="B20" s="106" t="s">
        <v>180</v>
      </c>
      <c r="C20" s="94" t="s">
        <v>71</v>
      </c>
      <c r="D20" s="95">
        <v>-0.13904312482252876</v>
      </c>
      <c r="E20" s="96">
        <v>-1.7111358841897267E-2</v>
      </c>
      <c r="F20" s="96">
        <v>-0.14086267901386576</v>
      </c>
      <c r="G20" s="97">
        <v>-1.7390941207330812E-2</v>
      </c>
      <c r="H20" s="96">
        <v>2.1178851702639179E-3</v>
      </c>
      <c r="I20" s="98">
        <v>5.1925529764247635E-4</v>
      </c>
    </row>
    <row r="22" spans="2:18" x14ac:dyDescent="0.25">
      <c r="B22" t="s">
        <v>193</v>
      </c>
    </row>
    <row r="23" spans="2:18" x14ac:dyDescent="0.25">
      <c r="B23" t="s">
        <v>196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</row>
  </sheetData>
  <mergeCells count="6">
    <mergeCell ref="B16:B19"/>
    <mergeCell ref="D2:E2"/>
    <mergeCell ref="F2:G2"/>
    <mergeCell ref="H2:I2"/>
    <mergeCell ref="B4:B7"/>
    <mergeCell ref="B8:B13"/>
  </mergeCells>
  <pageMargins left="0.7" right="0.7" top="0.75" bottom="0.75" header="0.3" footer="0.3"/>
  <pageSetup paperSize="9" scale="5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77"/>
  <sheetViews>
    <sheetView zoomScale="60" zoomScaleNormal="60" zoomScaleSheetLayoutView="50" workbookViewId="0">
      <selection activeCell="B15" sqref="B15:Q16"/>
    </sheetView>
  </sheetViews>
  <sheetFormatPr defaultRowHeight="15" x14ac:dyDescent="0.25"/>
  <cols>
    <col min="1" max="1" width="14.85546875" bestFit="1" customWidth="1"/>
    <col min="2" max="2" width="9.7109375" bestFit="1" customWidth="1"/>
    <col min="3" max="3" width="10.140625" bestFit="1" customWidth="1"/>
    <col min="4" max="4" width="12.140625" bestFit="1" customWidth="1"/>
    <col min="5" max="5" width="9.140625" bestFit="1" customWidth="1"/>
    <col min="6" max="6" width="18.85546875" bestFit="1" customWidth="1"/>
    <col min="7" max="7" width="16" bestFit="1" customWidth="1"/>
    <col min="8" max="8" width="14.42578125" bestFit="1" customWidth="1"/>
    <col min="9" max="9" width="12" bestFit="1" customWidth="1"/>
    <col min="10" max="10" width="10.7109375" bestFit="1" customWidth="1"/>
    <col min="11" max="11" width="16.7109375" bestFit="1" customWidth="1"/>
    <col min="12" max="12" width="14.28515625" bestFit="1" customWidth="1"/>
    <col min="13" max="13" width="15.85546875" customWidth="1"/>
    <col min="14" max="14" width="17.85546875" bestFit="1" customWidth="1"/>
    <col min="15" max="15" width="18.140625" customWidth="1"/>
    <col min="16" max="16" width="15" bestFit="1" customWidth="1"/>
    <col min="17" max="17" width="13.28515625" bestFit="1" customWidth="1"/>
    <col min="18" max="18" width="12" customWidth="1"/>
    <col min="21" max="21" width="11.7109375" customWidth="1"/>
    <col min="22" max="22" width="10.140625" bestFit="1" customWidth="1"/>
    <col min="23" max="23" width="12.140625" bestFit="1" customWidth="1"/>
    <col min="24" max="24" width="9" bestFit="1" customWidth="1"/>
    <col min="25" max="25" width="18.85546875" bestFit="1" customWidth="1"/>
    <col min="26" max="26" width="16" bestFit="1" customWidth="1"/>
    <col min="27" max="27" width="14.42578125" bestFit="1" customWidth="1"/>
    <col min="28" max="28" width="15.5703125" bestFit="1" customWidth="1"/>
    <col min="29" max="29" width="10.7109375" bestFit="1" customWidth="1"/>
    <col min="30" max="30" width="16.7109375" bestFit="1" customWidth="1"/>
    <col min="31" max="31" width="14.28515625" bestFit="1" customWidth="1"/>
    <col min="32" max="32" width="23.7109375" customWidth="1"/>
    <col min="33" max="33" width="17.85546875" bestFit="1" customWidth="1"/>
    <col min="34" max="34" width="14.28515625" customWidth="1"/>
    <col min="35" max="35" width="15" bestFit="1" customWidth="1"/>
    <col min="36" max="36" width="13.28515625" bestFit="1" customWidth="1"/>
    <col min="38" max="38" width="9.140625" customWidth="1"/>
    <col min="39" max="39" width="12.5703125" customWidth="1"/>
    <col min="40" max="40" width="10.7109375" bestFit="1" customWidth="1"/>
    <col min="41" max="41" width="12.140625" bestFit="1" customWidth="1"/>
    <col min="42" max="42" width="8" bestFit="1" customWidth="1"/>
    <col min="43" max="43" width="18.85546875" bestFit="1" customWidth="1"/>
    <col min="44" max="44" width="16" bestFit="1" customWidth="1"/>
    <col min="45" max="45" width="14.42578125" bestFit="1" customWidth="1"/>
    <col min="46" max="46" width="12.140625" customWidth="1"/>
    <col min="47" max="47" width="10.7109375" bestFit="1" customWidth="1"/>
    <col min="48" max="48" width="16.7109375" bestFit="1" customWidth="1"/>
    <col min="49" max="49" width="15.28515625" bestFit="1" customWidth="1"/>
    <col min="50" max="50" width="12.7109375" bestFit="1" customWidth="1"/>
    <col min="51" max="51" width="17.85546875" bestFit="1" customWidth="1"/>
    <col min="52" max="52" width="19" customWidth="1"/>
    <col min="53" max="53" width="15" bestFit="1" customWidth="1"/>
    <col min="54" max="54" width="8" bestFit="1" customWidth="1"/>
  </cols>
  <sheetData>
    <row r="1" spans="1:57" x14ac:dyDescent="0.25">
      <c r="A1" s="46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57" ht="29.25" thickBot="1" x14ac:dyDescent="0.5">
      <c r="A2" s="46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</row>
    <row r="3" spans="1:57" ht="29.25" thickBot="1" x14ac:dyDescent="0.3">
      <c r="A3" s="107"/>
      <c r="B3" s="182"/>
      <c r="C3" s="272" t="s">
        <v>174</v>
      </c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4"/>
      <c r="R3" s="179"/>
      <c r="S3" s="77"/>
      <c r="T3" s="77"/>
      <c r="U3" s="182"/>
      <c r="V3" s="275" t="s">
        <v>172</v>
      </c>
      <c r="W3" s="276"/>
      <c r="X3" s="276"/>
      <c r="Y3" s="276"/>
      <c r="Z3" s="276"/>
      <c r="AA3" s="276"/>
      <c r="AB3" s="276"/>
      <c r="AC3" s="276"/>
      <c r="AD3" s="276"/>
      <c r="AE3" s="276"/>
      <c r="AF3" s="276"/>
      <c r="AG3" s="276"/>
      <c r="AH3" s="276"/>
      <c r="AI3" s="276"/>
      <c r="AJ3" s="277"/>
      <c r="AK3" s="108"/>
      <c r="AL3" s="77"/>
      <c r="AM3" s="182"/>
      <c r="AN3" s="272" t="s">
        <v>171</v>
      </c>
      <c r="AO3" s="273"/>
      <c r="AP3" s="273"/>
      <c r="AQ3" s="273"/>
      <c r="AR3" s="273"/>
      <c r="AS3" s="273"/>
      <c r="AT3" s="273"/>
      <c r="AU3" s="273"/>
      <c r="AV3" s="273"/>
      <c r="AW3" s="273"/>
      <c r="AX3" s="273"/>
      <c r="AY3" s="273"/>
      <c r="AZ3" s="273"/>
      <c r="BA3" s="273"/>
      <c r="BB3" s="274"/>
      <c r="BC3" s="77"/>
      <c r="BD3" s="77"/>
      <c r="BE3" s="77"/>
    </row>
    <row r="4" spans="1:57" ht="29.25" thickBot="1" x14ac:dyDescent="0.3">
      <c r="A4" s="107"/>
      <c r="B4" s="182"/>
      <c r="C4" s="275" t="s">
        <v>165</v>
      </c>
      <c r="D4" s="276"/>
      <c r="E4" s="276"/>
      <c r="F4" s="276"/>
      <c r="G4" s="275" t="s">
        <v>170</v>
      </c>
      <c r="H4" s="276"/>
      <c r="I4" s="276"/>
      <c r="J4" s="276"/>
      <c r="K4" s="276"/>
      <c r="L4" s="277"/>
      <c r="M4" s="275" t="s">
        <v>61</v>
      </c>
      <c r="N4" s="276"/>
      <c r="O4" s="276"/>
      <c r="P4" s="276"/>
      <c r="Q4" s="183" t="s">
        <v>71</v>
      </c>
      <c r="R4" s="179"/>
      <c r="S4" s="77"/>
      <c r="T4" s="77"/>
      <c r="U4" s="182"/>
      <c r="V4" s="275" t="s">
        <v>165</v>
      </c>
      <c r="W4" s="276"/>
      <c r="X4" s="276"/>
      <c r="Y4" s="277"/>
      <c r="Z4" s="275" t="s">
        <v>170</v>
      </c>
      <c r="AA4" s="276"/>
      <c r="AB4" s="276"/>
      <c r="AC4" s="276"/>
      <c r="AD4" s="276"/>
      <c r="AE4" s="277"/>
      <c r="AF4" s="275" t="s">
        <v>61</v>
      </c>
      <c r="AG4" s="276"/>
      <c r="AH4" s="276"/>
      <c r="AI4" s="277"/>
      <c r="AJ4" s="183" t="s">
        <v>71</v>
      </c>
      <c r="AK4" s="108"/>
      <c r="AL4" s="77"/>
      <c r="AM4" s="182"/>
      <c r="AN4" s="275" t="s">
        <v>165</v>
      </c>
      <c r="AO4" s="276"/>
      <c r="AP4" s="276"/>
      <c r="AQ4" s="277"/>
      <c r="AR4" s="275" t="s">
        <v>170</v>
      </c>
      <c r="AS4" s="276"/>
      <c r="AT4" s="276"/>
      <c r="AU4" s="276"/>
      <c r="AV4" s="276"/>
      <c r="AW4" s="277"/>
      <c r="AX4" s="275" t="s">
        <v>61</v>
      </c>
      <c r="AY4" s="276"/>
      <c r="AZ4" s="276"/>
      <c r="BA4" s="277"/>
      <c r="BB4" s="196" t="s">
        <v>71</v>
      </c>
      <c r="BC4" s="77"/>
      <c r="BD4" s="77"/>
      <c r="BE4" s="77"/>
    </row>
    <row r="5" spans="1:57" ht="32.25" thickBot="1" x14ac:dyDescent="0.3">
      <c r="A5" s="107"/>
      <c r="B5" s="81" t="s">
        <v>89</v>
      </c>
      <c r="C5" s="80" t="s">
        <v>96</v>
      </c>
      <c r="D5" s="82" t="s">
        <v>58</v>
      </c>
      <c r="E5" s="82" t="s">
        <v>62</v>
      </c>
      <c r="F5" s="82" t="s">
        <v>66</v>
      </c>
      <c r="G5" s="80" t="s">
        <v>63</v>
      </c>
      <c r="H5" s="82" t="s">
        <v>64</v>
      </c>
      <c r="I5" s="82" t="s">
        <v>65</v>
      </c>
      <c r="J5" s="82" t="s">
        <v>67</v>
      </c>
      <c r="K5" s="82" t="s">
        <v>68</v>
      </c>
      <c r="L5" s="83" t="s">
        <v>70</v>
      </c>
      <c r="M5" s="80" t="s">
        <v>60</v>
      </c>
      <c r="N5" s="82" t="s">
        <v>61</v>
      </c>
      <c r="O5" s="82" t="s">
        <v>122</v>
      </c>
      <c r="P5" s="82" t="s">
        <v>69</v>
      </c>
      <c r="Q5" s="81" t="s">
        <v>71</v>
      </c>
      <c r="R5" s="179"/>
      <c r="S5" s="77"/>
      <c r="T5" s="77"/>
      <c r="U5" s="183" t="s">
        <v>89</v>
      </c>
      <c r="V5" s="80" t="s">
        <v>97</v>
      </c>
      <c r="W5" s="197" t="s">
        <v>58</v>
      </c>
      <c r="X5" s="197" t="s">
        <v>62</v>
      </c>
      <c r="Y5" s="82" t="s">
        <v>66</v>
      </c>
      <c r="Z5" s="198" t="s">
        <v>63</v>
      </c>
      <c r="AA5" s="197" t="s">
        <v>64</v>
      </c>
      <c r="AB5" s="82" t="s">
        <v>65</v>
      </c>
      <c r="AC5" s="197" t="s">
        <v>67</v>
      </c>
      <c r="AD5" s="82" t="s">
        <v>68</v>
      </c>
      <c r="AE5" s="83" t="s">
        <v>70</v>
      </c>
      <c r="AF5" s="80" t="s">
        <v>60</v>
      </c>
      <c r="AG5" s="82" t="s">
        <v>61</v>
      </c>
      <c r="AH5" s="82" t="s">
        <v>173</v>
      </c>
      <c r="AI5" s="82" t="s">
        <v>69</v>
      </c>
      <c r="AJ5" s="183" t="s">
        <v>71</v>
      </c>
      <c r="AK5" s="108"/>
      <c r="AL5" s="77"/>
      <c r="AM5" s="198" t="s">
        <v>89</v>
      </c>
      <c r="AN5" s="198" t="s">
        <v>97</v>
      </c>
      <c r="AO5" s="82" t="s">
        <v>58</v>
      </c>
      <c r="AP5" s="82" t="s">
        <v>62</v>
      </c>
      <c r="AQ5" s="83" t="s">
        <v>66</v>
      </c>
      <c r="AR5" s="198" t="s">
        <v>63</v>
      </c>
      <c r="AS5" s="197" t="s">
        <v>64</v>
      </c>
      <c r="AT5" s="82" t="s">
        <v>65</v>
      </c>
      <c r="AU5" s="82" t="s">
        <v>67</v>
      </c>
      <c r="AV5" s="82" t="s">
        <v>68</v>
      </c>
      <c r="AW5" s="83" t="s">
        <v>70</v>
      </c>
      <c r="AX5" s="80" t="s">
        <v>98</v>
      </c>
      <c r="AY5" s="82" t="s">
        <v>61</v>
      </c>
      <c r="AZ5" s="82" t="s">
        <v>122</v>
      </c>
      <c r="BA5" s="83" t="s">
        <v>69</v>
      </c>
      <c r="BB5" s="83" t="s">
        <v>71</v>
      </c>
      <c r="BC5" s="77"/>
      <c r="BD5" s="77"/>
      <c r="BE5" s="77"/>
    </row>
    <row r="6" spans="1:57" ht="28.5" x14ac:dyDescent="0.25">
      <c r="A6" s="107"/>
      <c r="B6" s="184" t="s">
        <v>80</v>
      </c>
      <c r="C6" s="185">
        <f>'HBC-Inpatient'!L4</f>
        <v>100</v>
      </c>
      <c r="D6" s="109">
        <f>'HBC-Outpatient'!L4</f>
        <v>100</v>
      </c>
      <c r="E6" s="109">
        <f>'HBC-A&amp;E'!L4</f>
        <v>100</v>
      </c>
      <c r="F6" s="109">
        <f>'HBC-Specialist Services'!L4</f>
        <v>100</v>
      </c>
      <c r="G6" s="185">
        <f>'D&amp;T-Chemotherapy'!L4</f>
        <v>100</v>
      </c>
      <c r="H6" s="109">
        <f>'D&amp;T-Radiotherapy'!L4</f>
        <v>100</v>
      </c>
      <c r="I6" s="109">
        <f>'D&amp;T-High Cost Drugs'!L4</f>
        <v>100</v>
      </c>
      <c r="J6" s="109">
        <f>'D&amp;T-Radiology'!L4</f>
        <v>100</v>
      </c>
      <c r="K6" s="109">
        <f>'D&amp;T-Diagnostic Test'!L4</f>
        <v>100</v>
      </c>
      <c r="L6" s="186">
        <f>'D&amp;T-Renal Dialysis'!L4</f>
        <v>100</v>
      </c>
      <c r="M6" s="187">
        <f>'CC-Community Prescribing'!L4</f>
        <v>100</v>
      </c>
      <c r="N6" s="188">
        <f>'CC-Community Care'!L4</f>
        <v>100</v>
      </c>
      <c r="O6" s="188">
        <f>'CC-Optometry &amp; Dentistry'!K4</f>
        <v>100</v>
      </c>
      <c r="P6" s="189">
        <f>'CC-Rehabilitation'!L4</f>
        <v>100</v>
      </c>
      <c r="Q6" s="190">
        <f>'O-Other'!L4</f>
        <v>100</v>
      </c>
      <c r="R6" s="180"/>
      <c r="S6" s="77"/>
      <c r="T6" s="77"/>
      <c r="U6" s="184" t="s">
        <v>80</v>
      </c>
      <c r="V6" s="185">
        <f>'HBC-Inpatient'!M4</f>
        <v>100</v>
      </c>
      <c r="W6" s="109">
        <f>'HBC-Outpatient'!M4</f>
        <v>100</v>
      </c>
      <c r="X6" s="109">
        <f>'HBC-A&amp;E'!M4</f>
        <v>100</v>
      </c>
      <c r="Y6" s="109">
        <f>'HBC-Specialist Services'!M4</f>
        <v>100</v>
      </c>
      <c r="Z6" s="185">
        <f>'D&amp;T-Chemotherapy'!M4</f>
        <v>100</v>
      </c>
      <c r="AA6" s="109">
        <f>'D&amp;T-Radiotherapy'!M4</f>
        <v>100</v>
      </c>
      <c r="AB6" s="109">
        <f>'D&amp;T-High Cost Drugs'!M4</f>
        <v>100</v>
      </c>
      <c r="AC6" s="109">
        <f>'D&amp;T-Radiology'!M4</f>
        <v>100</v>
      </c>
      <c r="AD6" s="109">
        <f>'D&amp;T-Diagnostic Test'!M4</f>
        <v>100</v>
      </c>
      <c r="AE6" s="186">
        <f>'D&amp;T-Renal Dialysis'!M4</f>
        <v>100</v>
      </c>
      <c r="AF6" s="187">
        <f>'CC-Community Prescribing'!M4</f>
        <v>100</v>
      </c>
      <c r="AG6" s="188">
        <f>'CC-Community Care'!M4</f>
        <v>100</v>
      </c>
      <c r="AH6" s="188">
        <f>'CC-Optometry &amp; Dentistry'!L4</f>
        <v>100</v>
      </c>
      <c r="AI6" s="189">
        <f>'CC-Rehabilitation'!M4</f>
        <v>100</v>
      </c>
      <c r="AJ6" s="190">
        <f>'O-Other'!M4</f>
        <v>100</v>
      </c>
      <c r="AK6" s="109"/>
      <c r="AL6" s="77"/>
      <c r="AM6" s="184" t="s">
        <v>80</v>
      </c>
      <c r="AN6" s="185">
        <f>'HBC-Inpatient'!N4</f>
        <v>100</v>
      </c>
      <c r="AO6" s="109">
        <f>'HBC-Outpatient'!N4</f>
        <v>100</v>
      </c>
      <c r="AP6" s="109">
        <f>'HBC-A&amp;E'!N4</f>
        <v>100</v>
      </c>
      <c r="AQ6" s="186">
        <f>'HBC-Specialist Services'!N4</f>
        <v>100</v>
      </c>
      <c r="AR6" s="185">
        <f>'D&amp;T-Chemotherapy'!N4</f>
        <v>100</v>
      </c>
      <c r="AS6" s="109">
        <f>'D&amp;T-Radiotherapy'!N4</f>
        <v>100</v>
      </c>
      <c r="AT6" s="109">
        <f>'D&amp;T-High Cost Drugs'!N4</f>
        <v>100</v>
      </c>
      <c r="AU6" s="109">
        <f>'D&amp;T-Radiology'!N4</f>
        <v>100</v>
      </c>
      <c r="AV6" s="109">
        <f>'D&amp;T-Diagnostic Test'!N4</f>
        <v>100</v>
      </c>
      <c r="AW6" s="186">
        <f>'D&amp;T-Renal Dialysis'!M4</f>
        <v>100</v>
      </c>
      <c r="AX6" s="185">
        <f>'CC-Community Prescribing'!N4</f>
        <v>100</v>
      </c>
      <c r="AY6" s="109">
        <f>'CC-Community Care'!N4</f>
        <v>100</v>
      </c>
      <c r="AZ6" s="109">
        <f>'CC-Optometry &amp; Dentistry'!M4</f>
        <v>100</v>
      </c>
      <c r="BA6" s="186">
        <f>'CC-Rehabilitation'!N4</f>
        <v>100</v>
      </c>
      <c r="BB6" s="186">
        <f>'O-Other'!N4</f>
        <v>100</v>
      </c>
      <c r="BC6" s="77"/>
      <c r="BD6" s="77"/>
      <c r="BE6" s="77"/>
    </row>
    <row r="7" spans="1:57" ht="28.5" x14ac:dyDescent="0.25">
      <c r="A7" s="107"/>
      <c r="B7" s="184" t="s">
        <v>81</v>
      </c>
      <c r="C7" s="185">
        <f>'HBC-Inpatient'!L5</f>
        <v>106.65542558951768</v>
      </c>
      <c r="D7" s="109">
        <f>'HBC-Outpatient'!L5</f>
        <v>110.70789880926253</v>
      </c>
      <c r="E7" s="109">
        <f>'HBC-A&amp;E'!L5</f>
        <v>109.14632565040721</v>
      </c>
      <c r="F7" s="109">
        <f>'HBC-Specialist Services'!L5</f>
        <v>107.6342076936118</v>
      </c>
      <c r="G7" s="185">
        <f>'D&amp;T-Chemotherapy'!L5</f>
        <v>120.04844551885083</v>
      </c>
      <c r="H7" s="109">
        <f>'D&amp;T-Radiotherapy'!L5</f>
        <v>111.72199557607252</v>
      </c>
      <c r="I7" s="109">
        <f>'D&amp;T-High Cost Drugs'!L5</f>
        <v>145.82421829554522</v>
      </c>
      <c r="J7" s="109">
        <f>'D&amp;T-Radiology'!L5</f>
        <v>108.02639906156728</v>
      </c>
      <c r="K7" s="109">
        <f>'D&amp;T-Diagnostic Test'!L5</f>
        <v>110.5303105908998</v>
      </c>
      <c r="L7" s="186">
        <f>'D&amp;T-Renal Dialysis'!L5</f>
        <v>106.95507308673669</v>
      </c>
      <c r="M7" s="185">
        <f>'CC-Community Prescribing'!L5</f>
        <v>102.92680227111461</v>
      </c>
      <c r="N7" s="109">
        <f>'CC-Community Care'!L5</f>
        <v>106.84218198477242</v>
      </c>
      <c r="O7" s="109">
        <f>'CC-Optometry &amp; Dentistry'!K5</f>
        <v>105.07064822414074</v>
      </c>
      <c r="P7" s="186">
        <f>'CC-Rehabilitation'!L5</f>
        <v>105.44793400601016</v>
      </c>
      <c r="Q7" s="190">
        <f>'O-Other'!L5</f>
        <v>99.852699617783173</v>
      </c>
      <c r="R7" s="180"/>
      <c r="S7" s="77"/>
      <c r="T7" s="77"/>
      <c r="U7" s="184" t="s">
        <v>81</v>
      </c>
      <c r="V7" s="185">
        <f>'HBC-Inpatient'!M5</f>
        <v>102.81547438875398</v>
      </c>
      <c r="W7" s="109">
        <f>'HBC-Outpatient'!M5</f>
        <v>108.87583786881018</v>
      </c>
      <c r="X7" s="109">
        <f>'HBC-A&amp;E'!M5</f>
        <v>104.31287406671149</v>
      </c>
      <c r="Y7" s="109">
        <f>'HBC-Specialist Services'!M5</f>
        <v>106.07718238174093</v>
      </c>
      <c r="Z7" s="185">
        <f>'D&amp;T-Chemotherapy'!M5</f>
        <v>109.73777519336996</v>
      </c>
      <c r="AA7" s="109">
        <f>'D&amp;T-Radiotherapy'!M5</f>
        <v>114.01496726741136</v>
      </c>
      <c r="AB7" s="109">
        <f>'D&amp;T-High Cost Drugs'!M5</f>
        <v>130.10491636685532</v>
      </c>
      <c r="AC7" s="109">
        <f>'D&amp;T-Radiology'!M5</f>
        <v>106.24454099019243</v>
      </c>
      <c r="AD7" s="109">
        <f>'D&amp;T-Diagnostic Test'!M5</f>
        <v>105.81752532228934</v>
      </c>
      <c r="AE7" s="186">
        <f>'D&amp;T-Renal Dialysis'!M5</f>
        <v>102.45468518174854</v>
      </c>
      <c r="AF7" s="185">
        <f>'CC-Community Prescribing'!M5</f>
        <v>106.92840825750494</v>
      </c>
      <c r="AG7" s="109">
        <f>'CC-Community Care'!M5</f>
        <v>106.53393469005215</v>
      </c>
      <c r="AH7" s="109">
        <f>'CC-Optometry &amp; Dentistry'!L5</f>
        <v>105.07064822414074</v>
      </c>
      <c r="AI7" s="186">
        <f>'CC-Rehabilitation'!M5</f>
        <v>103.1999559896317</v>
      </c>
      <c r="AJ7" s="190">
        <f>'O-Other'!M5</f>
        <v>99.476054284729784</v>
      </c>
      <c r="AK7" s="109"/>
      <c r="AL7" s="77"/>
      <c r="AM7" s="184" t="s">
        <v>81</v>
      </c>
      <c r="AN7" s="185">
        <f>'HBC-Inpatient'!N5</f>
        <v>103.73479889441985</v>
      </c>
      <c r="AO7" s="109">
        <f>'HBC-Outpatient'!N5</f>
        <v>101.68270662831533</v>
      </c>
      <c r="AP7" s="109">
        <f>'HBC-A&amp;E'!N5</f>
        <v>104.63360982710972</v>
      </c>
      <c r="AQ7" s="186">
        <f>'HBC-Specialist Services'!N5</f>
        <v>101.46782302933688</v>
      </c>
      <c r="AR7" s="185">
        <f>'D&amp;T-Chemotherapy'!N5</f>
        <v>109.39573479352242</v>
      </c>
      <c r="AS7" s="109">
        <f>'D&amp;T-Radiotherapy'!N5</f>
        <v>97.988885366286269</v>
      </c>
      <c r="AT7" s="109">
        <f>'D&amp;T-High Cost Drugs'!N5</f>
        <v>112.08201993256459</v>
      </c>
      <c r="AU7" s="109">
        <f>'D&amp;T-Radiology'!N5</f>
        <v>101.67712905977855</v>
      </c>
      <c r="AV7" s="109">
        <f>'D&amp;T-Diagnostic Test'!N5</f>
        <v>104.45369068522128</v>
      </c>
      <c r="AW7" s="186">
        <f>'D&amp;T-Renal Dialysis'!M5</f>
        <v>102.45468518174854</v>
      </c>
      <c r="AX7" s="185">
        <f>'CC-Community Prescribing'!N5</f>
        <v>96.257677401543589</v>
      </c>
      <c r="AY7" s="109">
        <f>'CC-Community Care'!N5</f>
        <v>100.28934188492811</v>
      </c>
      <c r="AZ7" s="109">
        <f>'CC-Optometry &amp; Dentistry'!M5</f>
        <v>100</v>
      </c>
      <c r="BA7" s="186">
        <f>'CC-Rehabilitation'!N5</f>
        <v>102.17827420062495</v>
      </c>
      <c r="BB7" s="186">
        <f>'O-Other'!N5</f>
        <v>100.37862914423134</v>
      </c>
      <c r="BC7" s="77"/>
      <c r="BD7" s="77"/>
      <c r="BE7" s="77"/>
    </row>
    <row r="8" spans="1:57" ht="28.5" x14ac:dyDescent="0.25">
      <c r="A8" s="107"/>
      <c r="B8" s="184" t="s">
        <v>82</v>
      </c>
      <c r="C8" s="185">
        <f>'HBC-Inpatient'!L6</f>
        <v>111.00795754860498</v>
      </c>
      <c r="D8" s="109">
        <f>'HBC-Outpatient'!L6</f>
        <v>116.58446987200026</v>
      </c>
      <c r="E8" s="109">
        <f>'HBC-A&amp;E'!L6</f>
        <v>113.59770466485098</v>
      </c>
      <c r="F8" s="109">
        <f>'HBC-Specialist Services'!L6</f>
        <v>110.53056828532611</v>
      </c>
      <c r="G8" s="185">
        <f>'D&amp;T-Chemotherapy'!L6</f>
        <v>128.16248084188888</v>
      </c>
      <c r="H8" s="109">
        <f>'D&amp;T-Radiotherapy'!L6</f>
        <v>119.8543393594955</v>
      </c>
      <c r="I8" s="109">
        <f>'D&amp;T-High Cost Drugs'!L6</f>
        <v>165.96773807658781</v>
      </c>
      <c r="J8" s="109">
        <f>'D&amp;T-Radiology'!L6</f>
        <v>102.5519241879164</v>
      </c>
      <c r="K8" s="109">
        <f>'D&amp;T-Diagnostic Test'!L6</f>
        <v>117.42590839363029</v>
      </c>
      <c r="L8" s="186">
        <f>'D&amp;T-Renal Dialysis'!L6</f>
        <v>108.07551800214188</v>
      </c>
      <c r="M8" s="185">
        <f>'CC-Community Prescribing'!L6</f>
        <v>106.02262399755296</v>
      </c>
      <c r="N8" s="109">
        <f>'CC-Community Care'!L6</f>
        <v>107.3426227561655</v>
      </c>
      <c r="O8" s="109">
        <f>'CC-Optometry &amp; Dentistry'!K6</f>
        <v>107.30523260123057</v>
      </c>
      <c r="P8" s="186">
        <f>'CC-Rehabilitation'!L6</f>
        <v>108.80661460794099</v>
      </c>
      <c r="Q8" s="190">
        <f>'O-Other'!L6</f>
        <v>103.17811314004759</v>
      </c>
      <c r="R8" s="180"/>
      <c r="S8" s="77"/>
      <c r="T8" s="77"/>
      <c r="U8" s="184" t="s">
        <v>82</v>
      </c>
      <c r="V8" s="185">
        <f>'HBC-Inpatient'!M6</f>
        <v>104.46220125270686</v>
      </c>
      <c r="W8" s="109">
        <f>'HBC-Outpatient'!M6</f>
        <v>113.22944800469742</v>
      </c>
      <c r="X8" s="109">
        <f>'HBC-A&amp;E'!M6</f>
        <v>110.12190612355107</v>
      </c>
      <c r="Y8" s="109">
        <f>'HBC-Specialist Services'!M6</f>
        <v>109.29318127573866</v>
      </c>
      <c r="Z8" s="185">
        <f>'D&amp;T-Chemotherapy'!M6</f>
        <v>123.56187341151463</v>
      </c>
      <c r="AA8" s="109">
        <f>'D&amp;T-Radiotherapy'!M6</f>
        <v>135.06810180282278</v>
      </c>
      <c r="AB8" s="109">
        <f>'D&amp;T-High Cost Drugs'!M6</f>
        <v>163.08330574639513</v>
      </c>
      <c r="AC8" s="109">
        <f>'D&amp;T-Radiology'!M6</f>
        <v>106.92336800342738</v>
      </c>
      <c r="AD8" s="109">
        <f>'D&amp;T-Diagnostic Test'!M6</f>
        <v>112.15092904301146</v>
      </c>
      <c r="AE8" s="186">
        <f>'D&amp;T-Renal Dialysis'!M6</f>
        <v>100.70819303960197</v>
      </c>
      <c r="AF8" s="185">
        <f>'CC-Community Prescribing'!M6</f>
        <v>112.01915049522893</v>
      </c>
      <c r="AG8" s="109">
        <f>'CC-Community Care'!M6</f>
        <v>106.92159409110516</v>
      </c>
      <c r="AH8" s="109">
        <f>'CC-Optometry &amp; Dentistry'!L6</f>
        <v>107.30523260123057</v>
      </c>
      <c r="AI8" s="186">
        <f>'CC-Rehabilitation'!M6</f>
        <v>104.08661444163683</v>
      </c>
      <c r="AJ8" s="190">
        <f>'O-Other'!M6</f>
        <v>101.65982095701406</v>
      </c>
      <c r="AK8" s="109"/>
      <c r="AL8" s="77"/>
      <c r="AM8" s="184" t="s">
        <v>82</v>
      </c>
      <c r="AN8" s="185">
        <f>'HBC-Inpatient'!N6</f>
        <v>106.26614815445366</v>
      </c>
      <c r="AO8" s="109">
        <f>'HBC-Outpatient'!N6</f>
        <v>102.96302942955585</v>
      </c>
      <c r="AP8" s="109">
        <f>'HBC-A&amp;E'!N6</f>
        <v>103.15631890479651</v>
      </c>
      <c r="AQ8" s="186">
        <f>'HBC-Specialist Services'!N6</f>
        <v>101.13217219513963</v>
      </c>
      <c r="AR8" s="185">
        <f>'D&amp;T-Chemotherapy'!N6</f>
        <v>103.72332282066672</v>
      </c>
      <c r="AS8" s="109">
        <f>'D&amp;T-Radiotherapy'!N6</f>
        <v>88.736228435684325</v>
      </c>
      <c r="AT8" s="109">
        <f>'D&amp;T-High Cost Drugs'!N6</f>
        <v>101.76868644953653</v>
      </c>
      <c r="AU8" s="109">
        <f>'D&amp;T-Radiology'!N6</f>
        <v>95.911610439197133</v>
      </c>
      <c r="AV8" s="109">
        <f>'D&amp;T-Diagnostic Test'!N6</f>
        <v>104.70346469318665</v>
      </c>
      <c r="AW8" s="186">
        <f>'D&amp;T-Renal Dialysis'!M6</f>
        <v>100.70819303960197</v>
      </c>
      <c r="AX8" s="185">
        <f>'CC-Community Prescribing'!N6</f>
        <v>94.646873796876932</v>
      </c>
      <c r="AY8" s="109">
        <f>'CC-Community Care'!N6</f>
        <v>100.39377327717503</v>
      </c>
      <c r="AZ8" s="109">
        <f>'CC-Optometry &amp; Dentistry'!M6</f>
        <v>100</v>
      </c>
      <c r="BA8" s="186">
        <f>'CC-Rehabilitation'!N6</f>
        <v>104.53468507129776</v>
      </c>
      <c r="BB8" s="186">
        <f>'O-Other'!N6</f>
        <v>101.49350271202574</v>
      </c>
      <c r="BC8" s="77"/>
      <c r="BD8" s="77"/>
      <c r="BE8" s="77"/>
    </row>
    <row r="9" spans="1:57" ht="28.5" x14ac:dyDescent="0.25">
      <c r="A9" s="107"/>
      <c r="B9" s="184" t="s">
        <v>83</v>
      </c>
      <c r="C9" s="185">
        <f>'HBC-Inpatient'!L7</f>
        <v>115.67372511853253</v>
      </c>
      <c r="D9" s="109">
        <f>'HBC-Outpatient'!L7</f>
        <v>121.33087496294644</v>
      </c>
      <c r="E9" s="109">
        <f>'HBC-A&amp;E'!L7</f>
        <v>116.11582241585204</v>
      </c>
      <c r="F9" s="109">
        <f>'HBC-Specialist Services'!L7</f>
        <v>110.65988925246344</v>
      </c>
      <c r="G9" s="185">
        <f>'D&amp;T-Chemotherapy'!L7</f>
        <v>139.81468922839142</v>
      </c>
      <c r="H9" s="109">
        <f>'D&amp;T-Radiotherapy'!L7</f>
        <v>127.3975683147775</v>
      </c>
      <c r="I9" s="109">
        <f>'D&amp;T-High Cost Drugs'!L7</f>
        <v>194.88349341429577</v>
      </c>
      <c r="J9" s="109">
        <f>'D&amp;T-Radiology'!L7</f>
        <v>101.75602668984887</v>
      </c>
      <c r="K9" s="109">
        <f>'D&amp;T-Diagnostic Test'!L7</f>
        <v>134.22284929409381</v>
      </c>
      <c r="L9" s="186">
        <f>'D&amp;T-Renal Dialysis'!L7</f>
        <v>109.49266557497404</v>
      </c>
      <c r="M9" s="185">
        <f>'CC-Community Prescribing'!L7</f>
        <v>104.79569828430381</v>
      </c>
      <c r="N9" s="109">
        <f>'CC-Community Care'!L7</f>
        <v>100.06319864808953</v>
      </c>
      <c r="O9" s="109">
        <f>'CC-Optometry &amp; Dentistry'!K7</f>
        <v>108.71327795461674</v>
      </c>
      <c r="P9" s="186">
        <f>'CC-Rehabilitation'!L7</f>
        <v>92.809007269317775</v>
      </c>
      <c r="Q9" s="190">
        <f>'O-Other'!L7</f>
        <v>101.42954525477468</v>
      </c>
      <c r="R9" s="180"/>
      <c r="S9" s="77"/>
      <c r="T9" s="77"/>
      <c r="U9" s="184" t="s">
        <v>83</v>
      </c>
      <c r="V9" s="185">
        <f>'HBC-Inpatient'!M7</f>
        <v>106.93814714897479</v>
      </c>
      <c r="W9" s="109">
        <f>'HBC-Outpatient'!M7</f>
        <v>118.85817689567082</v>
      </c>
      <c r="X9" s="109">
        <f>'HBC-A&amp;E'!M7</f>
        <v>110.87263668480142</v>
      </c>
      <c r="Y9" s="109">
        <f>'HBC-Specialist Services'!M7</f>
        <v>112.39974306290254</v>
      </c>
      <c r="Z9" s="185">
        <f>'D&amp;T-Chemotherapy'!M7</f>
        <v>150.37480043540387</v>
      </c>
      <c r="AA9" s="109">
        <f>'D&amp;T-Radiotherapy'!M7</f>
        <v>156.3402179016484</v>
      </c>
      <c r="AB9" s="109">
        <f>'D&amp;T-High Cost Drugs'!M7</f>
        <v>191.68122842902409</v>
      </c>
      <c r="AC9" s="109">
        <f>'D&amp;T-Radiology'!M7</f>
        <v>106.2278879275833</v>
      </c>
      <c r="AD9" s="109">
        <f>'D&amp;T-Diagnostic Test'!M7</f>
        <v>131.92294834625574</v>
      </c>
      <c r="AE9" s="186">
        <f>'D&amp;T-Renal Dialysis'!M7</f>
        <v>98.010334277935783</v>
      </c>
      <c r="AF9" s="185">
        <f>'CC-Community Prescribing'!M7</f>
        <v>115.77133529071614</v>
      </c>
      <c r="AG9" s="109">
        <f>'CC-Community Care'!M7</f>
        <v>96.325870063229587</v>
      </c>
      <c r="AH9" s="109">
        <f>'CC-Optometry &amp; Dentistry'!L7</f>
        <v>108.71327795461674</v>
      </c>
      <c r="AI9" s="186">
        <f>'CC-Rehabilitation'!M7</f>
        <v>93.238097058205085</v>
      </c>
      <c r="AJ9" s="190">
        <f>'O-Other'!M7</f>
        <v>99.494000604981167</v>
      </c>
      <c r="AK9" s="109"/>
      <c r="AL9" s="77"/>
      <c r="AM9" s="184" t="s">
        <v>83</v>
      </c>
      <c r="AN9" s="185">
        <f>'HBC-Inpatient'!N7</f>
        <v>108.16881365766353</v>
      </c>
      <c r="AO9" s="109">
        <f>'HBC-Outpatient'!N7</f>
        <v>102.08037690957185</v>
      </c>
      <c r="AP9" s="109">
        <f>'HBC-A&amp;E'!N7</f>
        <v>104.72901690428488</v>
      </c>
      <c r="AQ9" s="186">
        <f>'HBC-Specialist Services'!N7</f>
        <v>98.45208381885233</v>
      </c>
      <c r="AR9" s="185">
        <f>'D&amp;T-Chemotherapy'!N7</f>
        <v>92.977472836914103</v>
      </c>
      <c r="AS9" s="109">
        <f>'D&amp;T-Radiotherapy'!N7</f>
        <v>81.487393342973107</v>
      </c>
      <c r="AT9" s="109">
        <f>'D&amp;T-High Cost Drugs'!N7</f>
        <v>101.67062002446291</v>
      </c>
      <c r="AU9" s="109">
        <f>'D&amp;T-Radiology'!N7</f>
        <v>95.790313330165318</v>
      </c>
      <c r="AV9" s="109">
        <f>'D&amp;T-Diagnostic Test'!N7</f>
        <v>101.74336684911073</v>
      </c>
      <c r="AW9" s="186">
        <f>'D&amp;T-Renal Dialysis'!M7</f>
        <v>98.010334277935783</v>
      </c>
      <c r="AX9" s="185">
        <f>'CC-Community Prescribing'!N7</f>
        <v>90.519555657839547</v>
      </c>
      <c r="AY9" s="109">
        <f>'CC-Community Care'!N7</f>
        <v>103.8798804333734</v>
      </c>
      <c r="AZ9" s="109">
        <f>'CC-Optometry &amp; Dentistry'!M7</f>
        <v>100</v>
      </c>
      <c r="BA9" s="186">
        <f>'CC-Rehabilitation'!N7</f>
        <v>99.539791348787972</v>
      </c>
      <c r="BB9" s="186">
        <f>'O-Other'!N7</f>
        <v>101.94538830283665</v>
      </c>
      <c r="BC9" s="77"/>
      <c r="BD9" s="77"/>
      <c r="BE9" s="77"/>
    </row>
    <row r="10" spans="1:57" ht="28.5" x14ac:dyDescent="0.25">
      <c r="A10" s="107"/>
      <c r="B10" s="184" t="s">
        <v>84</v>
      </c>
      <c r="C10" s="185">
        <f>'HBC-Inpatient'!L8</f>
        <v>119.86861362539396</v>
      </c>
      <c r="D10" s="109">
        <f>'HBC-Outpatient'!L8</f>
        <v>126.3488593077266</v>
      </c>
      <c r="E10" s="109">
        <f>'HBC-A&amp;E'!L8</f>
        <v>122.17671455817182</v>
      </c>
      <c r="F10" s="109">
        <f>'HBC-Specialist Services'!L8</f>
        <v>114.19367559538675</v>
      </c>
      <c r="G10" s="185">
        <f>'D&amp;T-Chemotherapy'!L8</f>
        <v>152.99570134453262</v>
      </c>
      <c r="H10" s="109">
        <f>'D&amp;T-Radiotherapy'!L8</f>
        <v>129.05712823574419</v>
      </c>
      <c r="I10" s="109">
        <f>'D&amp;T-High Cost Drugs'!L8</f>
        <v>209.1489886407075</v>
      </c>
      <c r="J10" s="109">
        <f>'D&amp;T-Radiology'!L8</f>
        <v>107.22462545623254</v>
      </c>
      <c r="K10" s="109">
        <f>'D&amp;T-Diagnostic Test'!L8</f>
        <v>137.23490468986353</v>
      </c>
      <c r="L10" s="186">
        <f>'D&amp;T-Renal Dialysis'!L8</f>
        <v>107.96896831245738</v>
      </c>
      <c r="M10" s="185">
        <f>'CC-Community Prescribing'!L8</f>
        <v>100.74868533147009</v>
      </c>
      <c r="N10" s="109">
        <f>'CC-Community Care'!L8</f>
        <v>104.90287596352087</v>
      </c>
      <c r="O10" s="109">
        <f>'CC-Optometry &amp; Dentistry'!K8</f>
        <v>113.4502189551813</v>
      </c>
      <c r="P10" s="186">
        <f>'CC-Rehabilitation'!L8</f>
        <v>94.157009475809431</v>
      </c>
      <c r="Q10" s="190">
        <f>'O-Other'!L8</f>
        <v>102.16286531103717</v>
      </c>
      <c r="R10" s="180"/>
      <c r="S10" s="77"/>
      <c r="T10" s="77"/>
      <c r="U10" s="184" t="s">
        <v>84</v>
      </c>
      <c r="V10" s="185">
        <f>'HBC-Inpatient'!M8</f>
        <v>107.77976085895219</v>
      </c>
      <c r="W10" s="109">
        <f>'HBC-Outpatient'!M8</f>
        <v>121.25955476459974</v>
      </c>
      <c r="X10" s="109">
        <f>'HBC-A&amp;E'!M8</f>
        <v>114.80344044394032</v>
      </c>
      <c r="Y10" s="109">
        <f>'HBC-Specialist Services'!M8</f>
        <v>115.02174726901265</v>
      </c>
      <c r="Z10" s="185">
        <f>'D&amp;T-Chemotherapy'!M8</f>
        <v>156.56425233160508</v>
      </c>
      <c r="AA10" s="109">
        <f>'D&amp;T-Radiotherapy'!M8</f>
        <v>154.25769383630421</v>
      </c>
      <c r="AB10" s="109">
        <f>'D&amp;T-High Cost Drugs'!M8</f>
        <v>222.97708378085278</v>
      </c>
      <c r="AC10" s="109">
        <f>'D&amp;T-Radiology'!M8</f>
        <v>108.57109850527469</v>
      </c>
      <c r="AD10" s="109">
        <f>'D&amp;T-Diagnostic Test'!M8</f>
        <v>133.71576312170455</v>
      </c>
      <c r="AE10" s="186">
        <f>'D&amp;T-Renal Dialysis'!M8</f>
        <v>97.083310498219973</v>
      </c>
      <c r="AF10" s="185">
        <f>'CC-Community Prescribing'!M8</f>
        <v>119.88982590382967</v>
      </c>
      <c r="AG10" s="109">
        <f>'CC-Community Care'!M8</f>
        <v>97.94837640964019</v>
      </c>
      <c r="AH10" s="109">
        <f>'CC-Optometry &amp; Dentistry'!L8</f>
        <v>108.56345983441578</v>
      </c>
      <c r="AI10" s="186">
        <f>'CC-Rehabilitation'!M8</f>
        <v>89.199636834831253</v>
      </c>
      <c r="AJ10" s="190">
        <f>'O-Other'!M8</f>
        <v>96.299772804005585</v>
      </c>
      <c r="AK10" s="109"/>
      <c r="AL10" s="77"/>
      <c r="AM10" s="184" t="s">
        <v>84</v>
      </c>
      <c r="AN10" s="185">
        <f>'HBC-Inpatient'!N8</f>
        <v>111.21625495371261</v>
      </c>
      <c r="AO10" s="109">
        <f>'HBC-Outpatient'!N8</f>
        <v>104.19703383622566</v>
      </c>
      <c r="AP10" s="109">
        <f>'HBC-A&amp;E'!N8</f>
        <v>106.42252016639861</v>
      </c>
      <c r="AQ10" s="186">
        <f>'HBC-Specialist Services'!N8</f>
        <v>99.280073817963142</v>
      </c>
      <c r="AR10" s="185">
        <f>'D&amp;T-Chemotherapy'!N8</f>
        <v>97.720711507302312</v>
      </c>
      <c r="AS10" s="109">
        <f>'D&amp;T-Radiotherapy'!N8</f>
        <v>83.663333105898445</v>
      </c>
      <c r="AT10" s="109">
        <f>'D&amp;T-High Cost Drugs'!N8</f>
        <v>93.798423180681766</v>
      </c>
      <c r="AU10" s="109">
        <f>'D&amp;T-Radiology'!N8</f>
        <v>98.7598236845907</v>
      </c>
      <c r="AV10" s="109">
        <f>'D&amp;T-Diagnostic Test'!N8</f>
        <v>102.63180756404611</v>
      </c>
      <c r="AW10" s="186">
        <f>'D&amp;T-Renal Dialysis'!M8</f>
        <v>97.083310498219973</v>
      </c>
      <c r="AX10" s="185">
        <f>'CC-Community Prescribing'!N8</f>
        <v>84.034391218722973</v>
      </c>
      <c r="AY10" s="109">
        <f>'CC-Community Care'!N8</f>
        <v>107.10016828129497</v>
      </c>
      <c r="AZ10" s="109">
        <f>'CC-Optometry &amp; Dentistry'!M8</f>
        <v>104.50129272613357</v>
      </c>
      <c r="BA10" s="186">
        <f>'CC-Rehabilitation'!N8</f>
        <v>105.55761527388009</v>
      </c>
      <c r="BB10" s="186">
        <f>'O-Other'!N8</f>
        <v>106.08837626124463</v>
      </c>
      <c r="BC10" s="77"/>
      <c r="BD10" s="77"/>
      <c r="BE10" s="77"/>
    </row>
    <row r="11" spans="1:57" ht="28.5" x14ac:dyDescent="0.25">
      <c r="A11" s="107"/>
      <c r="B11" s="184" t="s">
        <v>85</v>
      </c>
      <c r="C11" s="185">
        <f>'HBC-Inpatient'!L9</f>
        <v>125.17974664586926</v>
      </c>
      <c r="D11" s="109">
        <f>'HBC-Outpatient'!L9</f>
        <v>137.12586048406459</v>
      </c>
      <c r="E11" s="109">
        <f>'HBC-A&amp;E'!L9</f>
        <v>129.82406630823604</v>
      </c>
      <c r="F11" s="109">
        <f>'HBC-Specialist Services'!L9</f>
        <v>118.21377912797635</v>
      </c>
      <c r="G11" s="185">
        <f>'D&amp;T-Chemotherapy'!L9</f>
        <v>171.17701030231166</v>
      </c>
      <c r="H11" s="109">
        <f>'D&amp;T-Radiotherapy'!L9</f>
        <v>138.3011072441374</v>
      </c>
      <c r="I11" s="109">
        <f>'D&amp;T-High Cost Drugs'!L9</f>
        <v>228.38045726700489</v>
      </c>
      <c r="J11" s="109">
        <f>'D&amp;T-Radiology'!L9</f>
        <v>112.93344340194152</v>
      </c>
      <c r="K11" s="109">
        <f>'D&amp;T-Diagnostic Test'!L9</f>
        <v>140.65899144529772</v>
      </c>
      <c r="L11" s="186">
        <f>'D&amp;T-Renal Dialysis'!L9</f>
        <v>109.06960461754971</v>
      </c>
      <c r="M11" s="185">
        <f>'CC-Community Prescribing'!L9</f>
        <v>103.90275746295973</v>
      </c>
      <c r="N11" s="109">
        <f>'CC-Community Care'!L9</f>
        <v>123.27254287157599</v>
      </c>
      <c r="O11" s="109">
        <f>'CC-Optometry &amp; Dentistry'!K9</f>
        <v>116.95425719746319</v>
      </c>
      <c r="P11" s="186">
        <f>'CC-Rehabilitation'!L9</f>
        <v>102.88390036682549</v>
      </c>
      <c r="Q11" s="190">
        <f>'O-Other'!L9</f>
        <v>89.015730316732615</v>
      </c>
      <c r="R11" s="180"/>
      <c r="S11" s="77"/>
      <c r="T11" s="77"/>
      <c r="U11" s="184" t="s">
        <v>85</v>
      </c>
      <c r="V11" s="185">
        <f>'HBC-Inpatient'!M9</f>
        <v>110.88928424358971</v>
      </c>
      <c r="W11" s="109">
        <f>'HBC-Outpatient'!M9</f>
        <v>131.06685310475689</v>
      </c>
      <c r="X11" s="109">
        <f>'HBC-A&amp;E'!M9</f>
        <v>118.28806658237369</v>
      </c>
      <c r="Y11" s="109">
        <f>'HBC-Specialist Services'!M9</f>
        <v>119.05103971511727</v>
      </c>
      <c r="Z11" s="185">
        <f>'D&amp;T-Chemotherapy'!M9</f>
        <v>166.81163337980615</v>
      </c>
      <c r="AA11" s="109">
        <f>'D&amp;T-Radiotherapy'!M9</f>
        <v>159.15152676801165</v>
      </c>
      <c r="AB11" s="109">
        <f>'D&amp;T-High Cost Drugs'!M9</f>
        <v>258.84573405674456</v>
      </c>
      <c r="AC11" s="109">
        <f>'D&amp;T-Radiology'!M9</f>
        <v>116.71339242867685</v>
      </c>
      <c r="AD11" s="109">
        <f>'D&amp;T-Diagnostic Test'!M9</f>
        <v>154.4830200521024</v>
      </c>
      <c r="AE11" s="186">
        <f>'D&amp;T-Renal Dialysis'!M9</f>
        <v>97.358890721045071</v>
      </c>
      <c r="AF11" s="185">
        <f>'CC-Community Prescribing'!M9</f>
        <v>126.03546805313624</v>
      </c>
      <c r="AG11" s="109">
        <f>'CC-Community Care'!M9</f>
        <v>115.01349196911424</v>
      </c>
      <c r="AH11" s="109">
        <f>'CC-Optometry &amp; Dentistry'!L9</f>
        <v>109.77323115823273</v>
      </c>
      <c r="AI11" s="186">
        <f>'CC-Rehabilitation'!M9</f>
        <v>100.02386352954858</v>
      </c>
      <c r="AJ11" s="190">
        <f>'O-Other'!M9</f>
        <v>83.111659651352539</v>
      </c>
      <c r="AK11" s="109"/>
      <c r="AL11" s="77"/>
      <c r="AM11" s="184" t="s">
        <v>85</v>
      </c>
      <c r="AN11" s="185">
        <f>'HBC-Inpatient'!N9</f>
        <v>112.88714459630548</v>
      </c>
      <c r="AO11" s="109">
        <f>'HBC-Outpatient'!N9</f>
        <v>104.62283730461199</v>
      </c>
      <c r="AP11" s="109">
        <f>'HBC-A&amp;E'!N9</f>
        <v>109.75246283007668</v>
      </c>
      <c r="AQ11" s="186">
        <f>'HBC-Specialist Services'!N9</f>
        <v>99.296721314534992</v>
      </c>
      <c r="AR11" s="185">
        <f>'D&amp;T-Chemotherapy'!N9</f>
        <v>102.61694992972474</v>
      </c>
      <c r="AS11" s="109">
        <f>'D&amp;T-Radiotherapy'!N9</f>
        <v>86.899013822049568</v>
      </c>
      <c r="AT11" s="109">
        <f>'D&amp;T-High Cost Drugs'!N9</f>
        <v>88.230334604216083</v>
      </c>
      <c r="AU11" s="109">
        <f>'D&amp;T-Radiology'!N9</f>
        <v>96.761340795534494</v>
      </c>
      <c r="AV11" s="109">
        <f>'D&amp;T-Diagnostic Test'!N9</f>
        <v>91.051425197317968</v>
      </c>
      <c r="AW11" s="186">
        <f>'D&amp;T-Renal Dialysis'!M9</f>
        <v>97.358890721045071</v>
      </c>
      <c r="AX11" s="185">
        <f>'CC-Community Prescribing'!N9</f>
        <v>82.439299879581995</v>
      </c>
      <c r="AY11" s="109">
        <f>'CC-Community Care'!N9</f>
        <v>107.18094091489687</v>
      </c>
      <c r="AZ11" s="109">
        <f>'CC-Optometry &amp; Dentistry'!M9</f>
        <v>106.54169141553221</v>
      </c>
      <c r="BA11" s="186">
        <f>'CC-Rehabilitation'!N9</f>
        <v>102.85935449437221</v>
      </c>
      <c r="BB11" s="186">
        <f>'O-Other'!N9</f>
        <v>107.10378145514989</v>
      </c>
      <c r="BC11" s="77"/>
      <c r="BD11" s="77"/>
      <c r="BE11" s="77"/>
    </row>
    <row r="12" spans="1:57" ht="28.5" x14ac:dyDescent="0.25">
      <c r="A12" s="107"/>
      <c r="B12" s="184" t="s">
        <v>86</v>
      </c>
      <c r="C12" s="185">
        <f>'HBC-Inpatient'!L10</f>
        <v>130.23946441089817</v>
      </c>
      <c r="D12" s="109">
        <f>'HBC-Outpatient'!L10</f>
        <v>145.11033248359755</v>
      </c>
      <c r="E12" s="109">
        <f>'HBC-A&amp;E'!L10</f>
        <v>139.03417785604969</v>
      </c>
      <c r="F12" s="109">
        <f>'HBC-Specialist Services'!L10</f>
        <v>126.86476812967442</v>
      </c>
      <c r="G12" s="185">
        <f>'D&amp;T-Chemotherapy'!L10</f>
        <v>191.785558153301</v>
      </c>
      <c r="H12" s="109">
        <f>'D&amp;T-Radiotherapy'!L10</f>
        <v>143.89827236218227</v>
      </c>
      <c r="I12" s="109">
        <f>'D&amp;T-High Cost Drugs'!L10</f>
        <v>273.91539143626431</v>
      </c>
      <c r="J12" s="109">
        <f>'D&amp;T-Radiology'!L10</f>
        <v>117.86270843453835</v>
      </c>
      <c r="K12" s="109">
        <f>'D&amp;T-Diagnostic Test'!L10</f>
        <v>144.89233761898402</v>
      </c>
      <c r="L12" s="186">
        <f>'D&amp;T-Renal Dialysis'!L10</f>
        <v>109.16522587705138</v>
      </c>
      <c r="M12" s="185">
        <f>'CC-Community Prescribing'!L10</f>
        <v>106.76279728280292</v>
      </c>
      <c r="N12" s="109">
        <f>'CC-Community Care'!L10</f>
        <v>128.03865454499137</v>
      </c>
      <c r="O12" s="109">
        <f>'CC-Optometry &amp; Dentistry'!K10</f>
        <v>117.96061376317387</v>
      </c>
      <c r="P12" s="186">
        <f>'CC-Rehabilitation'!L10</f>
        <v>109.88695822781904</v>
      </c>
      <c r="Q12" s="190">
        <f>'O-Other'!L10</f>
        <v>88.569637092913339</v>
      </c>
      <c r="R12" s="180"/>
      <c r="S12" s="77"/>
      <c r="T12" s="77"/>
      <c r="U12" s="184" t="s">
        <v>86</v>
      </c>
      <c r="V12" s="185">
        <f>'HBC-Inpatient'!M10</f>
        <v>112.49413520325915</v>
      </c>
      <c r="W12" s="109">
        <f>'HBC-Outpatient'!M10</f>
        <v>135.94838793030644</v>
      </c>
      <c r="X12" s="109">
        <f>'HBC-A&amp;E'!M10</f>
        <v>123.21693432682184</v>
      </c>
      <c r="Y12" s="109">
        <f>'HBC-Specialist Services'!M10</f>
        <v>119.86893011667227</v>
      </c>
      <c r="Z12" s="185">
        <f>'D&amp;T-Chemotherapy'!M10</f>
        <v>189.90963801138724</v>
      </c>
      <c r="AA12" s="109">
        <f>'D&amp;T-Radiotherapy'!M10</f>
        <v>177.69069523163711</v>
      </c>
      <c r="AB12" s="109">
        <f>'D&amp;T-High Cost Drugs'!M10</f>
        <v>310.8245222201715</v>
      </c>
      <c r="AC12" s="109">
        <f>'D&amp;T-Radiology'!M10</f>
        <v>119.77150641279492</v>
      </c>
      <c r="AD12" s="109">
        <f>'D&amp;T-Diagnostic Test'!M10</f>
        <v>154.07067804935932</v>
      </c>
      <c r="AE12" s="186">
        <f>'D&amp;T-Renal Dialysis'!M10</f>
        <v>94.604679426007579</v>
      </c>
      <c r="AF12" s="185">
        <f>'CC-Community Prescribing'!M10</f>
        <v>131.21897322794052</v>
      </c>
      <c r="AG12" s="109">
        <f>'CC-Community Care'!M10</f>
        <v>115.26491791635108</v>
      </c>
      <c r="AH12" s="109">
        <f>'CC-Optometry &amp; Dentistry'!L10</f>
        <v>108.30879073893134</v>
      </c>
      <c r="AI12" s="186">
        <f>'CC-Rehabilitation'!M10</f>
        <v>102.37300912354017</v>
      </c>
      <c r="AJ12" s="190">
        <f>'O-Other'!M10</f>
        <v>84.313238153908031</v>
      </c>
      <c r="AK12" s="109"/>
      <c r="AL12" s="77"/>
      <c r="AM12" s="184" t="s">
        <v>86</v>
      </c>
      <c r="AN12" s="185">
        <f>'HBC-Inpatient'!N10</f>
        <v>115.77444830841719</v>
      </c>
      <c r="AO12" s="109">
        <f>'HBC-Outpatient'!N10</f>
        <v>106.73928149702513</v>
      </c>
      <c r="AP12" s="109">
        <f>'HBC-A&amp;E'!N10</f>
        <v>112.83690721218079</v>
      </c>
      <c r="AQ12" s="186">
        <f>'HBC-Specialist Services'!N10</f>
        <v>105.83623963790527</v>
      </c>
      <c r="AR12" s="185">
        <f>'D&amp;T-Chemotherapy'!N10</f>
        <v>100.98779617588514</v>
      </c>
      <c r="AS12" s="109">
        <f>'D&amp;T-Radiotherapy'!N10</f>
        <v>80.982446590462629</v>
      </c>
      <c r="AT12" s="109">
        <f>'D&amp;T-High Cost Drugs'!N10</f>
        <v>88.125412203557588</v>
      </c>
      <c r="AU12" s="109">
        <f>'D&amp;T-Radiology'!N10</f>
        <v>98.406300433695989</v>
      </c>
      <c r="AV12" s="109">
        <f>'D&amp;T-Diagnostic Test'!N10</f>
        <v>94.042772741329259</v>
      </c>
      <c r="AW12" s="186">
        <f>'D&amp;T-Renal Dialysis'!M10</f>
        <v>94.604679426007579</v>
      </c>
      <c r="AX12" s="185">
        <f>'CC-Community Prescribing'!N10</f>
        <v>81.362317244584176</v>
      </c>
      <c r="AY12" s="109">
        <f>'CC-Community Care'!N10</f>
        <v>111.08206803904577</v>
      </c>
      <c r="AZ12" s="109">
        <f>'CC-Optometry &amp; Dentistry'!M10</f>
        <v>108.91139394909078</v>
      </c>
      <c r="BA12" s="186">
        <f>'CC-Rehabilitation'!N10</f>
        <v>107.33977556057893</v>
      </c>
      <c r="BB12" s="186">
        <f>'O-Other'!N10</f>
        <v>105.04831629314906</v>
      </c>
      <c r="BC12" s="77"/>
      <c r="BD12" s="77"/>
      <c r="BE12" s="77"/>
    </row>
    <row r="13" spans="1:57" ht="28.5" x14ac:dyDescent="0.25">
      <c r="A13" s="107"/>
      <c r="B13" s="184" t="s">
        <v>87</v>
      </c>
      <c r="C13" s="185">
        <f>'HBC-Inpatient'!L11</f>
        <v>137.4429180759233</v>
      </c>
      <c r="D13" s="109">
        <f>'HBC-Outpatient'!L11</f>
        <v>151.12210990025807</v>
      </c>
      <c r="E13" s="109">
        <f>'HBC-A&amp;E'!L11</f>
        <v>147.42439254847588</v>
      </c>
      <c r="F13" s="109">
        <f>'HBC-Specialist Services'!L11</f>
        <v>132.72280318031392</v>
      </c>
      <c r="G13" s="185">
        <f>'D&amp;T-Chemotherapy'!L11</f>
        <v>207.08350586526825</v>
      </c>
      <c r="H13" s="109">
        <f>'D&amp;T-Radiotherapy'!L11</f>
        <v>141.43520309835614</v>
      </c>
      <c r="I13" s="109">
        <f>'D&amp;T-High Cost Drugs'!L11</f>
        <v>314.06880968936321</v>
      </c>
      <c r="J13" s="109">
        <f>'D&amp;T-Radiology'!L11</f>
        <v>130.88082267538741</v>
      </c>
      <c r="K13" s="109">
        <f>'D&amp;T-Diagnostic Test'!L11</f>
        <v>143.55815536306812</v>
      </c>
      <c r="L13" s="186">
        <f>'D&amp;T-Renal Dialysis'!L11</f>
        <v>113.68366365338714</v>
      </c>
      <c r="M13" s="185">
        <f>'CC-Community Prescribing'!L11</f>
        <v>110.88982129037522</v>
      </c>
      <c r="N13" s="109">
        <f>'CC-Community Care'!L11</f>
        <v>131.03540162484953</v>
      </c>
      <c r="O13" s="109">
        <f>'CC-Optometry &amp; Dentistry'!K11</f>
        <v>118.93674301672544</v>
      </c>
      <c r="P13" s="186">
        <f>'CC-Rehabilitation'!L11</f>
        <v>114.00098343567834</v>
      </c>
      <c r="Q13" s="190">
        <f>'O-Other'!L11</f>
        <v>92.125569647117402</v>
      </c>
      <c r="R13" s="180"/>
      <c r="S13" s="77"/>
      <c r="T13" s="77"/>
      <c r="U13" s="184" t="s">
        <v>87</v>
      </c>
      <c r="V13" s="185">
        <f>'HBC-Inpatient'!M11</f>
        <v>116.41575254579297</v>
      </c>
      <c r="W13" s="109">
        <f>'HBC-Outpatient'!M11</f>
        <v>139.64744759969145</v>
      </c>
      <c r="X13" s="109">
        <f>'HBC-A&amp;E'!M11</f>
        <v>127.32303106280308</v>
      </c>
      <c r="Y13" s="109">
        <f>'HBC-Specialist Services'!M11</f>
        <v>120.43690373773929</v>
      </c>
      <c r="Z13" s="185">
        <f>'D&amp;T-Chemotherapy'!M11</f>
        <v>196.36360622032726</v>
      </c>
      <c r="AA13" s="109">
        <f>'D&amp;T-Radiotherapy'!M11</f>
        <v>176.81157710300405</v>
      </c>
      <c r="AB13" s="109">
        <f>'D&amp;T-High Cost Drugs'!M11</f>
        <v>332.590467813494</v>
      </c>
      <c r="AC13" s="109">
        <f>'D&amp;T-Radiology'!M11</f>
        <v>130.95011103370041</v>
      </c>
      <c r="AD13" s="109">
        <f>'D&amp;T-Diagnostic Test'!M11</f>
        <v>152.47540121889631</v>
      </c>
      <c r="AE13" s="186">
        <f>'D&amp;T-Renal Dialysis'!M11</f>
        <v>96.905645036989554</v>
      </c>
      <c r="AF13" s="185">
        <f>'CC-Community Prescribing'!M11</f>
        <v>136.38626433277682</v>
      </c>
      <c r="AG13" s="109">
        <f>'CC-Community Care'!M11</f>
        <v>116.00590548275537</v>
      </c>
      <c r="AH13" s="109">
        <f>'CC-Optometry &amp; Dentistry'!L11</f>
        <v>107.80757795938815</v>
      </c>
      <c r="AI13" s="186">
        <f>'CC-Rehabilitation'!M11</f>
        <v>100.81628169455652</v>
      </c>
      <c r="AJ13" s="190">
        <f>'O-Other'!M11</f>
        <v>88.05216800780984</v>
      </c>
      <c r="AK13" s="109"/>
      <c r="AL13" s="77"/>
      <c r="AM13" s="184" t="s">
        <v>87</v>
      </c>
      <c r="AN13" s="185">
        <f>'HBC-Inpatient'!N11</f>
        <v>118.06213082878043</v>
      </c>
      <c r="AO13" s="109">
        <f>'HBC-Outpatient'!N11</f>
        <v>108.21687936141841</v>
      </c>
      <c r="AP13" s="109">
        <f>'HBC-A&amp;E'!N11</f>
        <v>115.78768689205778</v>
      </c>
      <c r="AQ13" s="186">
        <f>'HBC-Specialist Services'!N11</f>
        <v>110.201108681213</v>
      </c>
      <c r="AR13" s="185">
        <f>'D&amp;T-Chemotherapy'!N11</f>
        <v>105.45920899054629</v>
      </c>
      <c r="AS13" s="109">
        <f>'D&amp;T-Radiotherapy'!N11</f>
        <v>79.992048832843736</v>
      </c>
      <c r="AT13" s="109">
        <f>'D&amp;T-High Cost Drugs'!N11</f>
        <v>94.431091712911993</v>
      </c>
      <c r="AU13" s="109">
        <f>'D&amp;T-Radiology'!N11</f>
        <v>99.947087972842525</v>
      </c>
      <c r="AV13" s="109">
        <f>'D&amp;T-Diagnostic Test'!N11</f>
        <v>94.15168231429908</v>
      </c>
      <c r="AW13" s="186">
        <f>'D&amp;T-Renal Dialysis'!M11</f>
        <v>96.905645036989554</v>
      </c>
      <c r="AX13" s="185">
        <f>'CC-Community Prescribing'!N11</f>
        <v>81.305710536809414</v>
      </c>
      <c r="AY13" s="109">
        <f>'CC-Community Care'!N11</f>
        <v>112.95580262017636</v>
      </c>
      <c r="AZ13" s="109">
        <f>'CC-Optometry &amp; Dentistry'!M11</f>
        <v>110.32317511254143</v>
      </c>
      <c r="BA13" s="186">
        <f>'CC-Rehabilitation'!N11</f>
        <v>113.07794883872776</v>
      </c>
      <c r="BB13" s="186">
        <f>'O-Other'!N11</f>
        <v>104.62612304894782</v>
      </c>
      <c r="BC13" s="77"/>
      <c r="BD13" s="77"/>
      <c r="BE13" s="77"/>
    </row>
    <row r="14" spans="1:57" ht="29.25" thickBot="1" x14ac:dyDescent="0.3">
      <c r="A14" s="107"/>
      <c r="B14" s="191" t="s">
        <v>88</v>
      </c>
      <c r="C14" s="192">
        <f>'HBC-Inpatient'!L12</f>
        <v>138.63584521355631</v>
      </c>
      <c r="D14" s="193">
        <f>'HBC-Outpatient'!L12</f>
        <v>157.18013113366916</v>
      </c>
      <c r="E14" s="193">
        <f>'HBC-A&amp;E'!L12</f>
        <v>159.45557298394917</v>
      </c>
      <c r="F14" s="193">
        <f>'HBC-Specialist Services'!L12</f>
        <v>134.83138832049298</v>
      </c>
      <c r="G14" s="192">
        <f>'D&amp;T-Chemotherapy'!L12</f>
        <v>213.10282921881401</v>
      </c>
      <c r="H14" s="193">
        <f>'D&amp;T-Radiotherapy'!L12</f>
        <v>142.85380339465684</v>
      </c>
      <c r="I14" s="193">
        <f>'D&amp;T-High Cost Drugs'!L12</f>
        <v>330.71564899951807</v>
      </c>
      <c r="J14" s="193">
        <f>'D&amp;T-Radiology'!L12</f>
        <v>134.14084737049021</v>
      </c>
      <c r="K14" s="193">
        <f>'D&amp;T-Diagnostic Test'!L12</f>
        <v>147.25745652939295</v>
      </c>
      <c r="L14" s="194">
        <f>'D&amp;T-Renal Dialysis'!L12</f>
        <v>116.08145234153019</v>
      </c>
      <c r="M14" s="192">
        <f>'CC-Community Prescribing'!L12</f>
        <v>109.76149293047756</v>
      </c>
      <c r="N14" s="193">
        <f>'CC-Community Care'!L12</f>
        <v>135.04432999238375</v>
      </c>
      <c r="O14" s="193">
        <f>'CC-Optometry &amp; Dentistry'!K12</f>
        <v>123.68164381245279</v>
      </c>
      <c r="P14" s="194">
        <f>'CC-Rehabilitation'!L12</f>
        <v>110.43606231831214</v>
      </c>
      <c r="Q14" s="195">
        <f>'O-Other'!L12</f>
        <v>86.095687517747123</v>
      </c>
      <c r="R14" s="180"/>
      <c r="S14" s="77"/>
      <c r="T14" s="77"/>
      <c r="U14" s="191" t="s">
        <v>88</v>
      </c>
      <c r="V14" s="192">
        <f>'HBC-Inpatient'!M12</f>
        <v>119.49933249100629</v>
      </c>
      <c r="W14" s="193">
        <f>'HBC-Outpatient'!M12</f>
        <v>143.66873803113481</v>
      </c>
      <c r="X14" s="193">
        <f>'HBC-A&amp;E'!M12</f>
        <v>130.1587151672974</v>
      </c>
      <c r="Y14" s="193">
        <f>'HBC-Specialist Services'!M12</f>
        <v>121.66615815533582</v>
      </c>
      <c r="Z14" s="192">
        <f>'D&amp;T-Chemotherapy'!M12</f>
        <v>210.17908586293981</v>
      </c>
      <c r="AA14" s="193">
        <f>'D&amp;T-Radiotherapy'!M12</f>
        <v>172.08306179045178</v>
      </c>
      <c r="AB14" s="193">
        <f>'D&amp;T-High Cost Drugs'!M12</f>
        <v>370.47525360273164</v>
      </c>
      <c r="AC14" s="193">
        <f>'D&amp;T-Radiology'!M12</f>
        <v>139.82493771313938</v>
      </c>
      <c r="AD14" s="193">
        <f>'D&amp;T-Diagnostic Test'!M12</f>
        <v>158.95164053823316</v>
      </c>
      <c r="AE14" s="194">
        <f>'D&amp;T-Renal Dialysis'!M12</f>
        <v>98.951249611194626</v>
      </c>
      <c r="AF14" s="192">
        <f>'CC-Community Prescribing'!M12</f>
        <v>145.16532108273785</v>
      </c>
      <c r="AG14" s="193">
        <f>'CC-Community Care'!M12</f>
        <v>118.68225111011169</v>
      </c>
      <c r="AH14" s="193">
        <f>'CC-Optometry &amp; Dentistry'!L12</f>
        <v>107.23595884154322</v>
      </c>
      <c r="AI14" s="194">
        <f>'CC-Rehabilitation'!M12</f>
        <v>97.685799355506063</v>
      </c>
      <c r="AJ14" s="195">
        <f>'O-Other'!M12</f>
        <v>85.913732098613423</v>
      </c>
      <c r="AK14" s="109"/>
      <c r="AL14" s="77"/>
      <c r="AM14" s="191" t="s">
        <v>88</v>
      </c>
      <c r="AN14" s="192">
        <f>'HBC-Inpatient'!N12</f>
        <v>116.01390762914124</v>
      </c>
      <c r="AO14" s="193">
        <f>'HBC-Outpatient'!N12</f>
        <v>109.40454638058162</v>
      </c>
      <c r="AP14" s="193">
        <f>'HBC-A&amp;E'!N12</f>
        <v>122.50856408577444</v>
      </c>
      <c r="AQ14" s="194">
        <f>'HBC-Specialist Services'!N12</f>
        <v>110.82078234799577</v>
      </c>
      <c r="AR14" s="192">
        <f>'D&amp;T-Chemotherapy'!N12</f>
        <v>101.39107244846463</v>
      </c>
      <c r="AS14" s="193">
        <f>'D&amp;T-Radiotherapy'!N12</f>
        <v>83.014447737228281</v>
      </c>
      <c r="AT14" s="193">
        <f>'D&amp;T-High Cost Drugs'!N12</f>
        <v>89.267945910943837</v>
      </c>
      <c r="AU14" s="193">
        <f>'D&amp;T-Radiology'!N12</f>
        <v>95.934852226209912</v>
      </c>
      <c r="AV14" s="193">
        <f>'D&amp;T-Diagnostic Test'!N12</f>
        <v>92.642929655056122</v>
      </c>
      <c r="AW14" s="194">
        <f>'D&amp;T-Renal Dialysis'!M12</f>
        <v>98.951249611194626</v>
      </c>
      <c r="AX14" s="192">
        <f>'CC-Community Prescribing'!N12</f>
        <v>75.611373371962827</v>
      </c>
      <c r="AY14" s="193">
        <f>'CC-Community Care'!N12</f>
        <v>113.78645815126266</v>
      </c>
      <c r="AZ14" s="193">
        <f>'CC-Optometry &amp; Dentistry'!M12</f>
        <v>115.335979785671</v>
      </c>
      <c r="BA14" s="194">
        <f>'CC-Rehabilitation'!N12</f>
        <v>113.05231983249094</v>
      </c>
      <c r="BB14" s="194">
        <f>'O-Other'!N12</f>
        <v>100.21178851702639</v>
      </c>
      <c r="BC14" s="77"/>
      <c r="BD14" s="77"/>
      <c r="BE14" s="77"/>
    </row>
    <row r="15" spans="1:57" ht="23.25" customHeight="1" x14ac:dyDescent="0.25">
      <c r="A15" s="107"/>
      <c r="B15" s="270" t="s">
        <v>184</v>
      </c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0"/>
      <c r="P15" s="270"/>
      <c r="Q15" s="270"/>
      <c r="R15" s="180"/>
      <c r="S15" s="77"/>
      <c r="T15" s="77"/>
      <c r="U15" s="270" t="s">
        <v>184</v>
      </c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77"/>
      <c r="AL15" s="77"/>
      <c r="AM15" s="270" t="s">
        <v>184</v>
      </c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77"/>
      <c r="BD15" s="77"/>
      <c r="BE15" s="77"/>
    </row>
    <row r="16" spans="1:57" ht="28.5" x14ac:dyDescent="0.25">
      <c r="A16" s="107"/>
      <c r="B16" s="271"/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1"/>
      <c r="P16" s="271"/>
      <c r="Q16" s="271"/>
      <c r="R16" s="180"/>
      <c r="S16" s="77"/>
      <c r="T16" s="77"/>
      <c r="U16" s="271"/>
      <c r="V16" s="271"/>
      <c r="W16" s="271"/>
      <c r="X16" s="271"/>
      <c r="Y16" s="271"/>
      <c r="Z16" s="271"/>
      <c r="AA16" s="271"/>
      <c r="AB16" s="271"/>
      <c r="AC16" s="271"/>
      <c r="AD16" s="271"/>
      <c r="AE16" s="271"/>
      <c r="AF16" s="271"/>
      <c r="AG16" s="271"/>
      <c r="AH16" s="271"/>
      <c r="AI16" s="271"/>
      <c r="AJ16" s="271"/>
      <c r="AK16" s="77"/>
      <c r="AL16" s="77"/>
      <c r="AM16" s="271"/>
      <c r="AN16" s="271"/>
      <c r="AO16" s="271"/>
      <c r="AP16" s="271"/>
      <c r="AQ16" s="271"/>
      <c r="AR16" s="271"/>
      <c r="AS16" s="271"/>
      <c r="AT16" s="271"/>
      <c r="AU16" s="271"/>
      <c r="AV16" s="271"/>
      <c r="AW16" s="271"/>
      <c r="AX16" s="271"/>
      <c r="AY16" s="271"/>
      <c r="AZ16" s="271"/>
      <c r="BA16" s="271"/>
      <c r="BB16" s="271"/>
      <c r="BC16" s="77"/>
      <c r="BD16" s="77"/>
      <c r="BE16" s="77"/>
    </row>
    <row r="17" spans="1:57" ht="28.5" x14ac:dyDescent="0.25">
      <c r="A17" s="107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0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</row>
    <row r="18" spans="1:57" x14ac:dyDescent="0.25">
      <c r="A18" s="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29"/>
      <c r="Q18" s="29"/>
      <c r="R18" s="29"/>
    </row>
    <row r="19" spans="1:57" x14ac:dyDescent="0.25">
      <c r="A19" s="1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57" x14ac:dyDescent="0.25">
      <c r="A20" s="1"/>
      <c r="B20" s="30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57" x14ac:dyDescent="0.25">
      <c r="A21" s="1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57" x14ac:dyDescent="0.25">
      <c r="A22" s="1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</row>
    <row r="23" spans="1:57" x14ac:dyDescent="0.25">
      <c r="A23" s="1"/>
      <c r="B23" s="30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57" x14ac:dyDescent="0.25">
      <c r="A24" s="1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57" x14ac:dyDescent="0.25">
      <c r="A25" s="1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57" x14ac:dyDescent="0.25">
      <c r="A26" s="1"/>
      <c r="B26" s="30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</row>
    <row r="27" spans="1:57" x14ac:dyDescent="0.25">
      <c r="A27" s="1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</row>
    <row r="28" spans="1:57" x14ac:dyDescent="0.25">
      <c r="A28" s="1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</row>
    <row r="29" spans="1:57" x14ac:dyDescent="0.25">
      <c r="A29" s="1"/>
      <c r="B29" s="30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spans="1:57" x14ac:dyDescent="0.25">
      <c r="A30" s="1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1:57" x14ac:dyDescent="0.25">
      <c r="A31" s="1"/>
      <c r="B31" s="30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1:57" x14ac:dyDescent="0.25">
      <c r="A32" s="1"/>
      <c r="B32" s="30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</row>
    <row r="33" spans="1:18" x14ac:dyDescent="0.25">
      <c r="A33" s="1"/>
      <c r="B33" s="30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</row>
    <row r="34" spans="1:18" x14ac:dyDescent="0.25">
      <c r="A34" s="1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18" x14ac:dyDescent="0.25">
      <c r="A35" s="1"/>
      <c r="B35" s="30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1:18" x14ac:dyDescent="0.25">
      <c r="A36" s="1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18" x14ac:dyDescent="0.25">
      <c r="A37" s="1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8" x14ac:dyDescent="0.25">
      <c r="A38" s="1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8" x14ac:dyDescent="0.25">
      <c r="A39" s="1"/>
      <c r="B39" s="30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8" x14ac:dyDescent="0.25">
      <c r="A40" s="1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</row>
    <row r="41" spans="1:18" x14ac:dyDescent="0.25">
      <c r="A41" s="1"/>
      <c r="B41" s="30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</row>
    <row r="42" spans="1:18" x14ac:dyDescent="0.25">
      <c r="A42" s="1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</row>
    <row r="43" spans="1:18" x14ac:dyDescent="0.25">
      <c r="A43" s="1"/>
      <c r="B43" s="2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4.25" customHeight="1" x14ac:dyDescent="0.25">
      <c r="A44" s="1"/>
    </row>
    <row r="45" spans="1:18" x14ac:dyDescent="0.25">
      <c r="A45" s="1"/>
    </row>
    <row r="46" spans="1:18" x14ac:dyDescent="0.25">
      <c r="A46" s="1"/>
    </row>
    <row r="47" spans="1:18" x14ac:dyDescent="0.25">
      <c r="A47" s="1"/>
    </row>
    <row r="48" spans="1:18" x14ac:dyDescent="0.25">
      <c r="A48" s="1"/>
    </row>
    <row r="49" spans="1:18" x14ac:dyDescent="0.25">
      <c r="A49" s="1"/>
    </row>
    <row r="50" spans="1:18" x14ac:dyDescent="0.25">
      <c r="A50" s="1"/>
    </row>
    <row r="51" spans="1:18" x14ac:dyDescent="0.25">
      <c r="A51" s="1"/>
    </row>
    <row r="52" spans="1:18" x14ac:dyDescent="0.25">
      <c r="A52" s="1"/>
    </row>
    <row r="53" spans="1:18" x14ac:dyDescent="0.25">
      <c r="A53" s="1"/>
    </row>
    <row r="54" spans="1:18" x14ac:dyDescent="0.25">
      <c r="A54" s="1"/>
    </row>
    <row r="55" spans="1:18" x14ac:dyDescent="0.25">
      <c r="A55" s="1"/>
    </row>
    <row r="56" spans="1:18" x14ac:dyDescent="0.25">
      <c r="A56" s="1"/>
    </row>
    <row r="57" spans="1:18" x14ac:dyDescent="0.25">
      <c r="A57" s="1"/>
    </row>
    <row r="58" spans="1:18" x14ac:dyDescent="0.25">
      <c r="A58" s="1"/>
    </row>
    <row r="59" spans="1:18" x14ac:dyDescent="0.25">
      <c r="A59" s="1"/>
      <c r="B59" s="30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</row>
    <row r="60" spans="1:18" x14ac:dyDescent="0.25">
      <c r="A60" s="1"/>
      <c r="B60" s="30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</row>
    <row r="61" spans="1:18" x14ac:dyDescent="0.25">
      <c r="A61" s="1"/>
      <c r="B61" s="30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</row>
    <row r="62" spans="1:18" x14ac:dyDescent="0.25">
      <c r="A62" s="1"/>
      <c r="B62" s="30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</row>
    <row r="63" spans="1:18" x14ac:dyDescent="0.25">
      <c r="A63" s="1"/>
      <c r="B63" s="2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x14ac:dyDescent="0.25">
      <c r="A64" s="1"/>
    </row>
    <row r="65" spans="1:18" x14ac:dyDescent="0.25">
      <c r="A65" s="1"/>
    </row>
    <row r="66" spans="1:18" x14ac:dyDescent="0.25">
      <c r="A66" s="1"/>
    </row>
    <row r="67" spans="1:18" x14ac:dyDescent="0.25">
      <c r="A67" s="1"/>
    </row>
    <row r="68" spans="1:18" x14ac:dyDescent="0.25">
      <c r="A68" s="1"/>
    </row>
    <row r="69" spans="1:18" x14ac:dyDescent="0.25">
      <c r="A69" s="1"/>
    </row>
    <row r="70" spans="1:18" x14ac:dyDescent="0.25">
      <c r="A70" s="1"/>
    </row>
    <row r="71" spans="1:18" x14ac:dyDescent="0.25">
      <c r="A71" s="1"/>
    </row>
    <row r="72" spans="1:18" x14ac:dyDescent="0.25">
      <c r="A72" s="1"/>
    </row>
    <row r="73" spans="1:18" x14ac:dyDescent="0.25">
      <c r="A73" s="1"/>
    </row>
    <row r="74" spans="1:18" x14ac:dyDescent="0.25">
      <c r="A74" s="1"/>
    </row>
    <row r="75" spans="1:18" x14ac:dyDescent="0.25">
      <c r="A75" s="1"/>
    </row>
    <row r="76" spans="1:18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x14ac:dyDescent="0.25">
      <c r="A77" s="1"/>
    </row>
  </sheetData>
  <mergeCells count="15">
    <mergeCell ref="B15:Q16"/>
    <mergeCell ref="U15:AJ16"/>
    <mergeCell ref="AM15:BB16"/>
    <mergeCell ref="C3:Q3"/>
    <mergeCell ref="V3:AJ3"/>
    <mergeCell ref="AN3:BB3"/>
    <mergeCell ref="C4:F4"/>
    <mergeCell ref="G4:L4"/>
    <mergeCell ref="M4:P4"/>
    <mergeCell ref="V4:Y4"/>
    <mergeCell ref="Z4:AE4"/>
    <mergeCell ref="AF4:AI4"/>
    <mergeCell ref="AN4:AQ4"/>
    <mergeCell ref="AR4:AW4"/>
    <mergeCell ref="AX4:BA4"/>
  </mergeCells>
  <hyperlinks>
    <hyperlink ref="A1" location="Index!A1" display="Index!A1"/>
  </hyperlinks>
  <pageMargins left="0.7" right="0.7" top="0.75" bottom="0.75" header="0.3" footer="0.3"/>
  <pageSetup paperSize="9" scale="31" orientation="landscape" r:id="rId1"/>
  <rowBreaks count="2" manualBreakCount="2">
    <brk id="18" max="54" man="1"/>
    <brk id="56" max="54" man="1"/>
  </rowBreaks>
  <colBreaks count="2" manualBreakCount="2">
    <brk id="19" max="93" man="1"/>
    <brk id="37" max="1048575" man="1"/>
  </colBreaks>
  <ignoredErrors>
    <ignoredError sqref="B10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7"/>
  <sheetViews>
    <sheetView topLeftCell="C4" zoomScale="85" zoomScaleNormal="85" zoomScaleSheetLayoutView="100" workbookViewId="0">
      <selection activeCell="J13" sqref="J13"/>
    </sheetView>
  </sheetViews>
  <sheetFormatPr defaultRowHeight="15" x14ac:dyDescent="0.25"/>
  <cols>
    <col min="1" max="1" width="12.7109375" bestFit="1" customWidth="1"/>
    <col min="2" max="2" width="12.7109375" customWidth="1"/>
    <col min="3" max="4" width="15.5703125" bestFit="1" customWidth="1"/>
    <col min="5" max="8" width="23.140625" bestFit="1" customWidth="1"/>
    <col min="9" max="9" width="11.5703125" customWidth="1"/>
    <col min="10" max="10" width="19" bestFit="1" customWidth="1"/>
    <col min="11" max="11" width="11.85546875" customWidth="1"/>
    <col min="12" max="12" width="13" bestFit="1" customWidth="1"/>
    <col min="13" max="14" width="19" bestFit="1" customWidth="1"/>
    <col min="15" max="15" width="18.7109375" bestFit="1" customWidth="1"/>
  </cols>
  <sheetData>
    <row r="1" spans="1:16" x14ac:dyDescent="0.25">
      <c r="A1" s="17" t="s">
        <v>78</v>
      </c>
    </row>
    <row r="2" spans="1:16" ht="15.75" x14ac:dyDescent="0.25">
      <c r="A2" s="2"/>
      <c r="B2" s="77" t="s">
        <v>42</v>
      </c>
      <c r="C2" s="2"/>
      <c r="D2" s="2"/>
      <c r="E2" s="2"/>
      <c r="F2" s="2"/>
      <c r="G2" s="2"/>
      <c r="H2" s="2"/>
      <c r="I2" s="2"/>
      <c r="J2" s="2"/>
    </row>
    <row r="3" spans="1:16" ht="63" x14ac:dyDescent="0.35">
      <c r="A3" s="2"/>
      <c r="B3" s="199" t="s">
        <v>0</v>
      </c>
      <c r="C3" s="199" t="s">
        <v>1</v>
      </c>
      <c r="D3" s="199" t="s">
        <v>2</v>
      </c>
      <c r="E3" s="199" t="s">
        <v>13</v>
      </c>
      <c r="F3" s="199" t="s">
        <v>14</v>
      </c>
      <c r="G3" s="199" t="s">
        <v>15</v>
      </c>
      <c r="H3" s="199" t="s">
        <v>16</v>
      </c>
      <c r="I3" s="199" t="s">
        <v>17</v>
      </c>
      <c r="J3" s="199" t="s">
        <v>18</v>
      </c>
      <c r="K3" s="199" t="s">
        <v>19</v>
      </c>
      <c r="L3" s="199" t="s">
        <v>20</v>
      </c>
      <c r="M3" s="199" t="s">
        <v>21</v>
      </c>
      <c r="N3" s="199" t="s">
        <v>22</v>
      </c>
      <c r="O3" s="199" t="s">
        <v>23</v>
      </c>
      <c r="P3" s="111"/>
    </row>
    <row r="4" spans="1:16" ht="21" x14ac:dyDescent="0.35">
      <c r="A4" s="3"/>
      <c r="B4" s="200" t="s">
        <v>4</v>
      </c>
      <c r="C4" s="201">
        <v>19432397</v>
      </c>
      <c r="D4" s="201"/>
      <c r="E4" s="202">
        <v>19253265246</v>
      </c>
      <c r="F4" s="202"/>
      <c r="G4" s="202"/>
      <c r="H4" s="202"/>
      <c r="I4" s="203"/>
      <c r="J4" s="203"/>
      <c r="K4" s="203"/>
      <c r="L4" s="204">
        <v>100</v>
      </c>
      <c r="M4" s="204">
        <v>100</v>
      </c>
      <c r="N4" s="204">
        <v>100</v>
      </c>
      <c r="O4" s="205"/>
      <c r="P4" s="111"/>
    </row>
    <row r="5" spans="1:16" ht="21" x14ac:dyDescent="0.35">
      <c r="A5" s="3"/>
      <c r="B5" s="200" t="s">
        <v>5</v>
      </c>
      <c r="C5" s="201">
        <v>19724709</v>
      </c>
      <c r="D5" s="201">
        <v>19432397</v>
      </c>
      <c r="E5" s="202">
        <v>20534651988</v>
      </c>
      <c r="F5" s="202">
        <v>19795335998</v>
      </c>
      <c r="G5" s="202">
        <v>20177465411</v>
      </c>
      <c r="H5" s="202">
        <v>19253265246</v>
      </c>
      <c r="I5" s="203">
        <f t="shared" ref="I5:I12" si="0">E5/H5-1</f>
        <v>6.6554255895176828E-2</v>
      </c>
      <c r="J5" s="203">
        <f t="shared" ref="J5:J12" si="1">F5/H5-1</f>
        <v>2.8154743887539802E-2</v>
      </c>
      <c r="K5" s="203">
        <f t="shared" ref="K5:K12" si="2">E5/F5-1</f>
        <v>3.7347988944198551E-2</v>
      </c>
      <c r="L5" s="204">
        <f t="shared" ref="L5:L12" si="3">L4+L4*I5</f>
        <v>106.65542558951768</v>
      </c>
      <c r="M5" s="204">
        <f t="shared" ref="M5:M12" si="4">M4+M4*J5</f>
        <v>102.81547438875398</v>
      </c>
      <c r="N5" s="204">
        <f t="shared" ref="N5:N11" si="5">N4+N4*K5</f>
        <v>103.73479889441985</v>
      </c>
      <c r="O5" s="205" t="s">
        <v>24</v>
      </c>
      <c r="P5" s="111"/>
    </row>
    <row r="6" spans="1:16" ht="21" x14ac:dyDescent="0.35">
      <c r="A6" s="3"/>
      <c r="B6" s="200" t="s">
        <v>6</v>
      </c>
      <c r="C6" s="201">
        <v>19880602</v>
      </c>
      <c r="D6" s="201">
        <v>19724709</v>
      </c>
      <c r="E6" s="202">
        <v>21372656511</v>
      </c>
      <c r="F6" s="202">
        <v>20863541810</v>
      </c>
      <c r="G6" s="202">
        <v>21083317333</v>
      </c>
      <c r="H6" s="202">
        <v>20534651988</v>
      </c>
      <c r="I6" s="203">
        <f t="shared" si="0"/>
        <v>4.0809287807249461E-2</v>
      </c>
      <c r="J6" s="203">
        <f t="shared" si="1"/>
        <v>1.6016332889020823E-2</v>
      </c>
      <c r="K6" s="203">
        <f t="shared" si="2"/>
        <v>2.4402122402629622E-2</v>
      </c>
      <c r="L6" s="204">
        <f t="shared" si="3"/>
        <v>111.00795754860498</v>
      </c>
      <c r="M6" s="204">
        <f t="shared" si="4"/>
        <v>104.46220125270686</v>
      </c>
      <c r="N6" s="204">
        <f t="shared" si="5"/>
        <v>106.26614815445366</v>
      </c>
      <c r="O6" s="205" t="s">
        <v>25</v>
      </c>
      <c r="P6" s="111"/>
    </row>
    <row r="7" spans="1:16" ht="21" x14ac:dyDescent="0.35">
      <c r="A7" s="3"/>
      <c r="B7" s="200" t="s">
        <v>7</v>
      </c>
      <c r="C7" s="201">
        <v>20320278</v>
      </c>
      <c r="D7" s="201">
        <v>19880602</v>
      </c>
      <c r="E7" s="202">
        <v>22270969117</v>
      </c>
      <c r="F7" s="202">
        <v>21879227697</v>
      </c>
      <c r="G7" s="202">
        <v>21817216435</v>
      </c>
      <c r="H7" s="202">
        <v>21372656511</v>
      </c>
      <c r="I7" s="203">
        <f t="shared" si="0"/>
        <v>4.2030928889801755E-2</v>
      </c>
      <c r="J7" s="203">
        <f t="shared" si="1"/>
        <v>2.3701835367974988E-2</v>
      </c>
      <c r="K7" s="203">
        <f t="shared" si="2"/>
        <v>1.7904718823951615E-2</v>
      </c>
      <c r="L7" s="204">
        <f t="shared" si="3"/>
        <v>115.67372511853253</v>
      </c>
      <c r="M7" s="204">
        <f t="shared" si="4"/>
        <v>106.93814714897479</v>
      </c>
      <c r="N7" s="204">
        <f t="shared" si="5"/>
        <v>108.16881365766353</v>
      </c>
      <c r="O7" s="205" t="s">
        <v>26</v>
      </c>
      <c r="P7" s="111"/>
    </row>
    <row r="8" spans="1:16" ht="21" x14ac:dyDescent="0.35">
      <c r="A8" s="3"/>
      <c r="B8" s="200" t="s">
        <v>8</v>
      </c>
      <c r="C8" s="201">
        <v>20092608</v>
      </c>
      <c r="D8" s="201">
        <v>20320278</v>
      </c>
      <c r="E8" s="202">
        <v>23078622128</v>
      </c>
      <c r="F8" s="202">
        <v>22446243829</v>
      </c>
      <c r="G8" s="202">
        <v>22922325422</v>
      </c>
      <c r="H8" s="202">
        <v>22270969117</v>
      </c>
      <c r="I8" s="203">
        <f t="shared" si="0"/>
        <v>3.6264834581603234E-2</v>
      </c>
      <c r="J8" s="203">
        <f t="shared" si="1"/>
        <v>7.8700981119950164E-3</v>
      </c>
      <c r="K8" s="203">
        <f t="shared" si="2"/>
        <v>2.8173012100268791E-2</v>
      </c>
      <c r="L8" s="204">
        <f t="shared" si="3"/>
        <v>119.86861362539396</v>
      </c>
      <c r="M8" s="204">
        <f t="shared" si="4"/>
        <v>107.77976085895219</v>
      </c>
      <c r="N8" s="204">
        <f t="shared" si="5"/>
        <v>111.21625495371261</v>
      </c>
      <c r="O8" s="205" t="s">
        <v>27</v>
      </c>
      <c r="P8" s="111"/>
    </row>
    <row r="9" spans="1:16" ht="21" x14ac:dyDescent="0.35">
      <c r="A9" s="3"/>
      <c r="B9" s="200" t="s">
        <v>9</v>
      </c>
      <c r="C9" s="201">
        <v>20292454</v>
      </c>
      <c r="D9" s="201">
        <v>20092608</v>
      </c>
      <c r="E9" s="202">
        <v>24101188656</v>
      </c>
      <c r="F9" s="202">
        <v>23744456925</v>
      </c>
      <c r="G9" s="202">
        <v>23452706286</v>
      </c>
      <c r="H9" s="202">
        <v>23078622128</v>
      </c>
      <c r="I9" s="203">
        <f t="shared" si="0"/>
        <v>4.4307954015997186E-2</v>
      </c>
      <c r="J9" s="203">
        <f t="shared" si="1"/>
        <v>2.8850717053518604E-2</v>
      </c>
      <c r="K9" s="203">
        <f t="shared" si="2"/>
        <v>1.5023789852376179E-2</v>
      </c>
      <c r="L9" s="204">
        <f t="shared" si="3"/>
        <v>125.17974664586926</v>
      </c>
      <c r="M9" s="204">
        <f t="shared" si="4"/>
        <v>110.88928424358971</v>
      </c>
      <c r="N9" s="204">
        <f t="shared" si="5"/>
        <v>112.88714459630548</v>
      </c>
      <c r="O9" s="205" t="s">
        <v>28</v>
      </c>
      <c r="P9" s="111"/>
    </row>
    <row r="10" spans="1:16" ht="21" x14ac:dyDescent="0.35">
      <c r="A10" s="3"/>
      <c r="B10" s="200" t="s">
        <v>10</v>
      </c>
      <c r="C10" s="201">
        <v>20217409</v>
      </c>
      <c r="D10" s="201">
        <v>20292454</v>
      </c>
      <c r="E10" s="202">
        <v>25075349538</v>
      </c>
      <c r="F10" s="202">
        <v>24449994368</v>
      </c>
      <c r="G10" s="202">
        <v>24749711126</v>
      </c>
      <c r="H10" s="202">
        <v>24101188656</v>
      </c>
      <c r="I10" s="203">
        <f t="shared" si="0"/>
        <v>4.0419619791552508E-2</v>
      </c>
      <c r="J10" s="203">
        <f t="shared" si="1"/>
        <v>1.4472552245391679E-2</v>
      </c>
      <c r="K10" s="203">
        <f t="shared" si="2"/>
        <v>2.5576904460086869E-2</v>
      </c>
      <c r="L10" s="204">
        <f t="shared" si="3"/>
        <v>130.23946441089817</v>
      </c>
      <c r="M10" s="204">
        <f t="shared" si="4"/>
        <v>112.49413520325915</v>
      </c>
      <c r="N10" s="204">
        <f t="shared" si="5"/>
        <v>115.77444830841719</v>
      </c>
      <c r="O10" s="205" t="s">
        <v>29</v>
      </c>
      <c r="P10" s="111"/>
    </row>
    <row r="11" spans="1:16" ht="21" x14ac:dyDescent="0.35">
      <c r="A11" s="3"/>
      <c r="B11" s="200" t="s">
        <v>11</v>
      </c>
      <c r="C11" s="201">
        <v>21120053</v>
      </c>
      <c r="D11" s="201">
        <v>20217409</v>
      </c>
      <c r="E11" s="202">
        <v>26462249579</v>
      </c>
      <c r="F11" s="202">
        <v>25949492225</v>
      </c>
      <c r="G11" s="202">
        <v>25711597774</v>
      </c>
      <c r="H11" s="202">
        <v>25075349538</v>
      </c>
      <c r="I11" s="203">
        <f t="shared" si="0"/>
        <v>5.5309300430617991E-2</v>
      </c>
      <c r="J11" s="203">
        <f t="shared" si="1"/>
        <v>3.4860638160807866E-2</v>
      </c>
      <c r="K11" s="203">
        <f t="shared" si="2"/>
        <v>1.9759822256021131E-2</v>
      </c>
      <c r="L11" s="204">
        <f t="shared" si="3"/>
        <v>137.4429180759233</v>
      </c>
      <c r="M11" s="204">
        <f t="shared" si="4"/>
        <v>116.41575254579297</v>
      </c>
      <c r="N11" s="204">
        <f t="shared" si="5"/>
        <v>118.06213082878043</v>
      </c>
      <c r="O11" s="205" t="s">
        <v>30</v>
      </c>
      <c r="P11" s="111"/>
    </row>
    <row r="12" spans="1:16" ht="21" x14ac:dyDescent="0.35">
      <c r="A12" s="3"/>
      <c r="B12" s="200" t="s">
        <v>12</v>
      </c>
      <c r="C12" s="201">
        <v>21721387</v>
      </c>
      <c r="D12" s="201">
        <v>21120053</v>
      </c>
      <c r="E12" s="202">
        <v>26691927005</v>
      </c>
      <c r="F12" s="202">
        <v>27163172438</v>
      </c>
      <c r="G12" s="202">
        <v>26129987171</v>
      </c>
      <c r="H12" s="202">
        <v>26462249579</v>
      </c>
      <c r="I12" s="203">
        <f t="shared" si="0"/>
        <v>8.6794369206715238E-3</v>
      </c>
      <c r="J12" s="203">
        <f t="shared" si="1"/>
        <v>2.6487652038330145E-2</v>
      </c>
      <c r="K12" s="203">
        <f t="shared" si="2"/>
        <v>-1.7348689078038215E-2</v>
      </c>
      <c r="L12" s="204">
        <f t="shared" si="3"/>
        <v>138.63584521355631</v>
      </c>
      <c r="M12" s="204">
        <f t="shared" si="4"/>
        <v>119.49933249100629</v>
      </c>
      <c r="N12" s="204">
        <f>N11+N11*K12</f>
        <v>116.01390762914124</v>
      </c>
      <c r="O12" s="205" t="s">
        <v>31</v>
      </c>
      <c r="P12" s="111"/>
    </row>
    <row r="13" spans="1:16" ht="21" x14ac:dyDescent="0.35">
      <c r="A13" s="3"/>
      <c r="B13" s="107"/>
      <c r="C13" s="107"/>
      <c r="D13" s="107"/>
      <c r="E13" s="107"/>
      <c r="F13" s="107"/>
      <c r="G13" s="107"/>
      <c r="H13" s="199" t="s">
        <v>128</v>
      </c>
      <c r="I13" s="206">
        <f>AVERAGE(I4:I12)</f>
        <v>4.1796952291583811E-2</v>
      </c>
      <c r="J13" s="206">
        <f>AVERAGE(J4:J12)</f>
        <v>2.2551821219322365E-2</v>
      </c>
      <c r="K13" s="206">
        <f>AVERAGE(K4:K12)</f>
        <v>1.8854958720186818E-2</v>
      </c>
      <c r="L13" s="107"/>
      <c r="M13" s="77"/>
      <c r="N13" s="77"/>
      <c r="O13" s="77"/>
      <c r="P13" s="111"/>
    </row>
    <row r="14" spans="1:16" x14ac:dyDescent="0.25">
      <c r="A14" s="3"/>
      <c r="B14" s="279" t="s">
        <v>43</v>
      </c>
      <c r="C14" s="279"/>
      <c r="D14" s="279"/>
      <c r="E14" s="279"/>
      <c r="F14" s="279"/>
      <c r="G14" s="279"/>
      <c r="H14" s="279"/>
      <c r="I14" s="279"/>
      <c r="J14" s="279"/>
      <c r="K14" s="279"/>
      <c r="L14" s="279"/>
      <c r="M14" s="279"/>
      <c r="N14" s="279"/>
      <c r="O14" s="279"/>
    </row>
    <row r="15" spans="1:16" x14ac:dyDescent="0.25">
      <c r="A15" s="3"/>
      <c r="B15" s="14" t="s">
        <v>44</v>
      </c>
      <c r="C15" s="278" t="s">
        <v>45</v>
      </c>
      <c r="D15" s="278"/>
      <c r="E15" s="278"/>
      <c r="F15" s="278"/>
      <c r="G15" s="13"/>
      <c r="H15" s="13"/>
      <c r="I15" s="13"/>
      <c r="J15" s="13"/>
      <c r="K15" s="13"/>
      <c r="L15" s="13"/>
      <c r="M15" s="13"/>
      <c r="N15" s="13"/>
      <c r="O15" s="13"/>
    </row>
    <row r="16" spans="1:16" x14ac:dyDescent="0.25">
      <c r="A16" s="3"/>
      <c r="B16" s="14" t="s">
        <v>46</v>
      </c>
      <c r="C16" s="278" t="s">
        <v>47</v>
      </c>
      <c r="D16" s="278"/>
      <c r="E16" s="278"/>
      <c r="F16" s="278"/>
      <c r="G16" s="13"/>
      <c r="H16" s="13"/>
      <c r="I16" s="13"/>
      <c r="J16" s="13"/>
      <c r="K16" s="13"/>
      <c r="L16" s="13"/>
      <c r="M16" s="13"/>
      <c r="N16" s="13"/>
      <c r="O16" s="13"/>
    </row>
    <row r="17" spans="1:15" x14ac:dyDescent="0.25">
      <c r="A17" s="3"/>
      <c r="B17" s="14" t="s">
        <v>48</v>
      </c>
      <c r="C17" s="278" t="s">
        <v>49</v>
      </c>
      <c r="D17" s="278"/>
      <c r="E17" s="278"/>
      <c r="F17" s="278"/>
      <c r="G17" s="13"/>
      <c r="H17" s="13"/>
      <c r="I17" s="13"/>
      <c r="J17" s="13"/>
      <c r="K17" s="13"/>
      <c r="L17" s="13"/>
      <c r="M17" s="13"/>
      <c r="N17" s="13"/>
      <c r="O17" s="13"/>
    </row>
    <row r="18" spans="1:15" x14ac:dyDescent="0.25">
      <c r="A18" s="3"/>
      <c r="B18" s="14" t="s">
        <v>50</v>
      </c>
      <c r="C18" s="278" t="s">
        <v>51</v>
      </c>
      <c r="D18" s="278"/>
      <c r="E18" s="278"/>
      <c r="F18" s="278"/>
      <c r="G18" s="13"/>
      <c r="H18" s="13"/>
      <c r="I18" s="13"/>
      <c r="J18" s="13"/>
      <c r="K18" s="13"/>
      <c r="L18" s="13"/>
      <c r="M18" s="13"/>
      <c r="N18" s="13"/>
      <c r="O18" s="13"/>
    </row>
    <row r="19" spans="1:15" x14ac:dyDescent="0.25">
      <c r="A19" s="3"/>
      <c r="B19" s="14" t="s">
        <v>52</v>
      </c>
      <c r="C19" s="278" t="s">
        <v>53</v>
      </c>
      <c r="D19" s="278"/>
      <c r="E19" s="278"/>
      <c r="F19" s="278"/>
      <c r="G19" s="13"/>
      <c r="H19" s="3"/>
      <c r="I19" s="3"/>
      <c r="J19" s="3"/>
      <c r="K19" s="1"/>
      <c r="L19" s="1"/>
    </row>
    <row r="20" spans="1:15" ht="14.25" customHeight="1" x14ac:dyDescent="0.25">
      <c r="A20" s="3"/>
      <c r="B20" s="14" t="s">
        <v>54</v>
      </c>
      <c r="C20" s="278" t="s">
        <v>55</v>
      </c>
      <c r="D20" s="278"/>
      <c r="E20" s="278"/>
      <c r="F20" s="278"/>
      <c r="G20" s="15"/>
      <c r="H20" s="3"/>
      <c r="I20" s="3"/>
      <c r="J20" s="3"/>
      <c r="K20" s="1"/>
      <c r="L20" s="1"/>
    </row>
    <row r="21" spans="1:15" x14ac:dyDescent="0.25">
      <c r="A21" s="3"/>
      <c r="B21" s="14"/>
      <c r="C21" s="120"/>
      <c r="D21" s="120"/>
      <c r="E21" s="120"/>
      <c r="F21" s="120"/>
      <c r="G21" s="15"/>
      <c r="H21" s="3"/>
      <c r="I21" s="3"/>
      <c r="J21" s="3"/>
      <c r="K21" s="1"/>
      <c r="L21" s="1"/>
    </row>
    <row r="22" spans="1:15" x14ac:dyDescent="0.25">
      <c r="A22" s="3"/>
      <c r="B22" s="14"/>
      <c r="C22" s="120"/>
      <c r="D22" s="120"/>
      <c r="E22" s="120"/>
      <c r="F22" s="120"/>
      <c r="G22" s="15"/>
      <c r="H22" s="3"/>
      <c r="I22" s="3"/>
      <c r="J22" s="3"/>
      <c r="K22" s="1"/>
      <c r="L22" s="1"/>
    </row>
    <row r="23" spans="1:15" x14ac:dyDescent="0.25">
      <c r="A23" s="3"/>
      <c r="B23" s="14"/>
      <c r="C23" s="120"/>
      <c r="D23" s="120"/>
      <c r="E23" s="120"/>
      <c r="F23" s="120"/>
      <c r="G23" s="15"/>
      <c r="H23" s="3"/>
      <c r="I23" s="3"/>
      <c r="J23" s="3"/>
      <c r="K23" s="1"/>
      <c r="L23" s="1"/>
    </row>
    <row r="24" spans="1:15" x14ac:dyDescent="0.25">
      <c r="A24" s="3"/>
      <c r="B24" s="14"/>
      <c r="C24" s="120"/>
      <c r="D24" s="120"/>
      <c r="E24" s="120"/>
      <c r="F24" s="120"/>
      <c r="G24" s="15"/>
      <c r="H24" s="3"/>
      <c r="I24" s="3"/>
      <c r="J24" s="3"/>
      <c r="K24" s="1"/>
      <c r="L24" s="1"/>
    </row>
    <row r="25" spans="1:15" x14ac:dyDescent="0.25">
      <c r="A25" s="3"/>
      <c r="B25" s="14"/>
      <c r="C25" s="120"/>
      <c r="D25" s="120"/>
      <c r="E25" s="120"/>
      <c r="F25" s="120"/>
      <c r="G25" s="15"/>
      <c r="H25" s="3"/>
      <c r="I25" s="3"/>
      <c r="J25" s="3"/>
      <c r="K25" s="1"/>
      <c r="L25" s="1"/>
    </row>
    <row r="26" spans="1:15" x14ac:dyDescent="0.25">
      <c r="A26" s="3"/>
      <c r="B26" s="14"/>
      <c r="C26" s="120"/>
      <c r="D26" s="120"/>
      <c r="E26" s="120"/>
      <c r="F26" s="120"/>
      <c r="G26" s="15"/>
      <c r="H26" s="3"/>
      <c r="I26" s="3"/>
      <c r="J26" s="3"/>
      <c r="K26" s="1"/>
      <c r="L26" s="1"/>
    </row>
    <row r="27" spans="1:15" x14ac:dyDescent="0.25">
      <c r="A27" s="3"/>
      <c r="B27" s="14"/>
      <c r="C27" s="120"/>
      <c r="D27" s="120"/>
      <c r="E27" s="120"/>
      <c r="F27" s="120"/>
      <c r="G27" s="15"/>
      <c r="H27" s="3"/>
      <c r="I27" s="3"/>
      <c r="J27" s="3"/>
      <c r="K27" s="1"/>
      <c r="L27" s="1"/>
    </row>
    <row r="28" spans="1:15" x14ac:dyDescent="0.25">
      <c r="A28" s="3"/>
      <c r="B28" s="14"/>
      <c r="C28" s="120"/>
      <c r="D28" s="120"/>
      <c r="E28" s="120"/>
      <c r="F28" s="120"/>
      <c r="G28" s="15"/>
      <c r="H28" s="3"/>
      <c r="I28" s="3"/>
      <c r="J28" s="3"/>
      <c r="K28" s="1"/>
      <c r="L28" s="1"/>
    </row>
    <row r="29" spans="1:15" x14ac:dyDescent="0.25">
      <c r="A29" s="3"/>
      <c r="B29" s="14"/>
      <c r="C29" s="120"/>
      <c r="D29" s="120"/>
      <c r="E29" s="120"/>
      <c r="F29" s="120"/>
      <c r="G29" s="15"/>
      <c r="H29" s="3"/>
      <c r="I29" s="3"/>
      <c r="J29" s="3"/>
      <c r="K29" s="1"/>
      <c r="L29" s="1"/>
    </row>
    <row r="30" spans="1:15" x14ac:dyDescent="0.25">
      <c r="A30" s="3"/>
      <c r="B30" s="14"/>
      <c r="C30" s="120"/>
      <c r="D30" s="120"/>
      <c r="E30" s="120"/>
      <c r="F30" s="120"/>
      <c r="G30" s="15"/>
      <c r="H30" s="3"/>
      <c r="I30" s="3"/>
      <c r="J30" s="3"/>
      <c r="K30" s="1"/>
      <c r="L30" s="1"/>
    </row>
    <row r="31" spans="1:15" x14ac:dyDescent="0.25">
      <c r="A31" s="3"/>
      <c r="B31" s="14"/>
      <c r="C31" s="120"/>
      <c r="D31" s="120"/>
      <c r="E31" s="120"/>
      <c r="F31" s="120"/>
      <c r="G31" s="15"/>
      <c r="H31" s="3"/>
      <c r="I31" s="3"/>
      <c r="J31" s="3"/>
      <c r="K31" s="1"/>
      <c r="L31" s="1"/>
    </row>
    <row r="32" spans="1:15" x14ac:dyDescent="0.25">
      <c r="A32" s="3"/>
      <c r="B32" s="14"/>
      <c r="C32" s="120"/>
      <c r="D32" s="120"/>
      <c r="E32" s="120"/>
      <c r="F32" s="120"/>
      <c r="G32" s="15"/>
      <c r="H32" s="3"/>
      <c r="I32" s="3"/>
      <c r="J32" s="3"/>
      <c r="K32" s="1"/>
      <c r="L32" s="1"/>
    </row>
    <row r="33" spans="1:15" ht="18.75" customHeight="1" x14ac:dyDescent="0.25">
      <c r="A33" s="3"/>
      <c r="B33" s="14"/>
      <c r="C33" s="120"/>
      <c r="D33" s="120"/>
      <c r="E33" s="120"/>
      <c r="F33" s="120"/>
      <c r="G33" s="15"/>
      <c r="H33" s="3"/>
      <c r="I33" s="3"/>
      <c r="J33" s="3"/>
      <c r="K33" s="1"/>
      <c r="L33" s="1"/>
    </row>
    <row r="34" spans="1:15" ht="18.75" customHeight="1" x14ac:dyDescent="0.25">
      <c r="A34" s="3"/>
      <c r="B34" s="14"/>
      <c r="C34" s="120"/>
      <c r="D34" s="120"/>
      <c r="E34" s="120"/>
      <c r="F34" s="120"/>
      <c r="G34" s="15"/>
      <c r="H34" s="3"/>
      <c r="I34" s="3"/>
      <c r="J34" s="3"/>
      <c r="K34" s="1"/>
      <c r="L34" s="1"/>
    </row>
    <row r="35" spans="1:15" ht="18.75" customHeight="1" x14ac:dyDescent="0.25">
      <c r="A35" s="3"/>
      <c r="B35" s="14"/>
      <c r="C35" s="120"/>
      <c r="D35" s="120"/>
      <c r="E35" s="120"/>
      <c r="F35" s="120"/>
      <c r="G35" s="15"/>
      <c r="H35" s="3"/>
      <c r="I35" s="3"/>
      <c r="J35" s="3"/>
      <c r="K35" s="1"/>
      <c r="L35" s="1"/>
    </row>
    <row r="36" spans="1:15" ht="18.75" customHeight="1" x14ac:dyDescent="0.25">
      <c r="A36" s="3"/>
      <c r="B36" s="14"/>
      <c r="C36" s="120"/>
      <c r="D36" s="120"/>
      <c r="E36" s="120"/>
      <c r="F36" s="120"/>
      <c r="G36" s="15"/>
      <c r="H36" s="3"/>
      <c r="I36" s="3"/>
      <c r="J36" s="3"/>
      <c r="K36" s="1"/>
      <c r="L36" s="1"/>
    </row>
    <row r="37" spans="1:15" ht="19.5" customHeight="1" x14ac:dyDescent="0.25">
      <c r="A37" s="3"/>
      <c r="B37" s="14"/>
      <c r="C37" s="120"/>
      <c r="D37" s="120"/>
      <c r="E37" s="120"/>
      <c r="F37" s="120"/>
      <c r="G37" s="15"/>
      <c r="H37" s="3"/>
      <c r="I37" s="3"/>
      <c r="J37" s="3"/>
      <c r="K37" s="1"/>
      <c r="L37" s="1"/>
    </row>
    <row r="38" spans="1:15" x14ac:dyDescent="0.25">
      <c r="A38" s="3"/>
      <c r="B38" s="14"/>
      <c r="C38" s="120"/>
      <c r="D38" s="120"/>
      <c r="E38" s="120"/>
      <c r="F38" s="120"/>
      <c r="G38" s="15"/>
      <c r="H38" s="3"/>
      <c r="I38" s="3"/>
      <c r="J38" s="3"/>
      <c r="K38" s="1"/>
      <c r="L38" s="1"/>
    </row>
    <row r="39" spans="1:1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1"/>
      <c r="L39" s="1"/>
    </row>
    <row r="40" spans="1:1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1"/>
      <c r="L40" s="1"/>
    </row>
    <row r="41" spans="1:15" ht="21" x14ac:dyDescent="0.35">
      <c r="A41" s="3"/>
      <c r="B41" s="117" t="s">
        <v>41</v>
      </c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</row>
    <row r="42" spans="1:15" ht="63" x14ac:dyDescent="0.25">
      <c r="A42" s="2"/>
      <c r="B42" s="199" t="s">
        <v>0</v>
      </c>
      <c r="C42" s="199" t="s">
        <v>1</v>
      </c>
      <c r="D42" s="199" t="s">
        <v>2</v>
      </c>
      <c r="E42" s="199" t="s">
        <v>33</v>
      </c>
      <c r="F42" s="199" t="s">
        <v>34</v>
      </c>
      <c r="G42" s="199" t="s">
        <v>35</v>
      </c>
      <c r="H42" s="199" t="s">
        <v>36</v>
      </c>
      <c r="I42" s="199" t="s">
        <v>17</v>
      </c>
      <c r="J42" s="199" t="s">
        <v>18</v>
      </c>
      <c r="K42" s="199" t="s">
        <v>19</v>
      </c>
      <c r="L42" s="199" t="s">
        <v>20</v>
      </c>
      <c r="M42" s="199" t="s">
        <v>21</v>
      </c>
      <c r="N42" s="199" t="s">
        <v>22</v>
      </c>
      <c r="O42" s="199" t="s">
        <v>23</v>
      </c>
    </row>
    <row r="43" spans="1:15" ht="15.75" x14ac:dyDescent="0.25">
      <c r="B43" s="200" t="s">
        <v>4</v>
      </c>
      <c r="C43" s="201">
        <v>1731899</v>
      </c>
      <c r="D43" s="201">
        <v>1725255</v>
      </c>
      <c r="E43" s="202">
        <v>4671570952</v>
      </c>
      <c r="F43" s="202">
        <v>4500739608</v>
      </c>
      <c r="G43" s="202">
        <v>4422784616</v>
      </c>
      <c r="H43" s="202">
        <v>4339072105</v>
      </c>
      <c r="I43" s="203"/>
      <c r="J43" s="203"/>
      <c r="K43" s="203"/>
      <c r="L43" s="204">
        <v>100</v>
      </c>
      <c r="M43" s="204">
        <v>100</v>
      </c>
      <c r="N43" s="204">
        <v>100</v>
      </c>
      <c r="O43" s="205"/>
    </row>
    <row r="44" spans="1:15" ht="15.75" x14ac:dyDescent="0.25">
      <c r="B44" s="200" t="s">
        <v>5</v>
      </c>
      <c r="C44" s="201">
        <v>1730191</v>
      </c>
      <c r="D44" s="201">
        <v>1731899</v>
      </c>
      <c r="E44" s="202">
        <v>4930067951</v>
      </c>
      <c r="F44" s="202">
        <v>4686977340</v>
      </c>
      <c r="G44" s="202">
        <v>4996073945</v>
      </c>
      <c r="H44" s="202">
        <v>4671570952</v>
      </c>
      <c r="I44" s="203">
        <f t="shared" ref="I44:I51" si="6">E44/H44-1</f>
        <v>5.5334062493331393E-2</v>
      </c>
      <c r="J44" s="203">
        <f t="shared" ref="J44:J51" si="7">F44/H44-1</f>
        <v>3.2979030305435586E-3</v>
      </c>
      <c r="K44" s="203">
        <f t="shared" ref="K44:K51" si="8">E44/F44-1</f>
        <v>5.1865113348297021E-2</v>
      </c>
      <c r="L44" s="204">
        <f t="shared" ref="L44:L51" si="9">L43+L43*I44</f>
        <v>105.53340624933314</v>
      </c>
      <c r="M44" s="204">
        <f t="shared" ref="M44:M51" si="10">M43+M43*J44</f>
        <v>100.32979030305435</v>
      </c>
      <c r="N44" s="204">
        <f t="shared" ref="N44:N51" si="11">N43+N43*K44</f>
        <v>105.1865113348297</v>
      </c>
      <c r="O44" s="205" t="s">
        <v>24</v>
      </c>
    </row>
    <row r="45" spans="1:15" ht="15.75" x14ac:dyDescent="0.25">
      <c r="B45" s="200" t="s">
        <v>6</v>
      </c>
      <c r="C45" s="201">
        <v>1607351</v>
      </c>
      <c r="D45" s="201">
        <v>1730191</v>
      </c>
      <c r="E45" s="202">
        <v>4968999218</v>
      </c>
      <c r="F45" s="202">
        <v>4798707745</v>
      </c>
      <c r="G45" s="202">
        <v>5121862768</v>
      </c>
      <c r="H45" s="202">
        <v>4930067951</v>
      </c>
      <c r="I45" s="203">
        <f t="shared" si="6"/>
        <v>7.8966998805976019E-3</v>
      </c>
      <c r="J45" s="203">
        <f t="shared" si="7"/>
        <v>-2.6644704962607069E-2</v>
      </c>
      <c r="K45" s="203">
        <f t="shared" si="8"/>
        <v>3.5486943996002829E-2</v>
      </c>
      <c r="L45" s="204">
        <f t="shared" si="9"/>
        <v>106.36677188586131</v>
      </c>
      <c r="M45" s="204">
        <f t="shared" si="10"/>
        <v>97.656532641469227</v>
      </c>
      <c r="N45" s="204">
        <f t="shared" si="11"/>
        <v>108.91925917170371</v>
      </c>
      <c r="O45" s="205" t="s">
        <v>25</v>
      </c>
    </row>
    <row r="46" spans="1:15" ht="15.75" x14ac:dyDescent="0.25">
      <c r="B46" s="200" t="s">
        <v>7</v>
      </c>
      <c r="C46" s="201">
        <v>1585972</v>
      </c>
      <c r="D46" s="201">
        <v>1607351</v>
      </c>
      <c r="E46" s="202">
        <v>5087754861</v>
      </c>
      <c r="F46" s="202">
        <v>5043967449</v>
      </c>
      <c r="G46" s="202">
        <v>5026010134</v>
      </c>
      <c r="H46" s="202">
        <v>4968999218</v>
      </c>
      <c r="I46" s="203">
        <f t="shared" si="6"/>
        <v>2.3899308047747869E-2</v>
      </c>
      <c r="J46" s="203">
        <f t="shared" si="7"/>
        <v>1.5087189132256373E-2</v>
      </c>
      <c r="K46" s="203">
        <f t="shared" si="8"/>
        <v>8.6811448413850467E-3</v>
      </c>
      <c r="L46" s="204">
        <f t="shared" si="9"/>
        <v>108.90886413320604</v>
      </c>
      <c r="M46" s="204">
        <f t="shared" si="10"/>
        <v>99.129895219431447</v>
      </c>
      <c r="N46" s="204">
        <f t="shared" si="11"/>
        <v>109.86480303658963</v>
      </c>
      <c r="O46" s="205" t="s">
        <v>26</v>
      </c>
    </row>
    <row r="47" spans="1:15" ht="15.75" x14ac:dyDescent="0.25">
      <c r="B47" s="200" t="s">
        <v>8</v>
      </c>
      <c r="C47" s="201">
        <v>1498619</v>
      </c>
      <c r="D47" s="201">
        <v>1585972</v>
      </c>
      <c r="E47" s="202">
        <v>5043768639</v>
      </c>
      <c r="F47" s="202">
        <v>4910595223</v>
      </c>
      <c r="G47" s="202">
        <v>5226532193</v>
      </c>
      <c r="H47" s="202">
        <v>5087754861</v>
      </c>
      <c r="I47" s="203">
        <f t="shared" si="6"/>
        <v>-8.6455073410031114E-3</v>
      </c>
      <c r="J47" s="203">
        <f t="shared" si="7"/>
        <v>-3.4820788901998911E-2</v>
      </c>
      <c r="K47" s="203">
        <f t="shared" si="8"/>
        <v>2.7119607695671899E-2</v>
      </c>
      <c r="L47" s="204">
        <f t="shared" si="9"/>
        <v>107.9672917488421</v>
      </c>
      <c r="M47" s="204">
        <f t="shared" si="10"/>
        <v>95.678114064118347</v>
      </c>
      <c r="N47" s="204">
        <f t="shared" si="11"/>
        <v>112.84429339450421</v>
      </c>
      <c r="O47" s="205" t="s">
        <v>27</v>
      </c>
    </row>
    <row r="48" spans="1:15" ht="15.75" x14ac:dyDescent="0.25">
      <c r="B48" s="200" t="s">
        <v>9</v>
      </c>
      <c r="C48" s="201">
        <v>1528239</v>
      </c>
      <c r="D48" s="201">
        <v>1498619</v>
      </c>
      <c r="E48" s="202">
        <v>5158450539</v>
      </c>
      <c r="F48" s="202">
        <v>5163011520</v>
      </c>
      <c r="G48" s="202">
        <v>5044452553</v>
      </c>
      <c r="H48" s="202">
        <v>5043768639</v>
      </c>
      <c r="I48" s="203">
        <f t="shared" si="6"/>
        <v>2.2737343484243722E-2</v>
      </c>
      <c r="J48" s="203">
        <f t="shared" si="7"/>
        <v>2.3641623859979699E-2</v>
      </c>
      <c r="K48" s="203">
        <f t="shared" si="8"/>
        <v>-8.8339547226112813E-4</v>
      </c>
      <c r="L48" s="204">
        <f t="shared" si="9"/>
        <v>110.42218114639908</v>
      </c>
      <c r="M48" s="204">
        <f t="shared" si="10"/>
        <v>97.940100048454468</v>
      </c>
      <c r="N48" s="204">
        <f t="shared" si="11"/>
        <v>112.74460725664899</v>
      </c>
      <c r="O48" s="205" t="s">
        <v>28</v>
      </c>
    </row>
    <row r="49" spans="2:15" ht="15.75" x14ac:dyDescent="0.25">
      <c r="B49" s="200" t="s">
        <v>10</v>
      </c>
      <c r="C49" s="201">
        <v>1472590</v>
      </c>
      <c r="D49" s="201">
        <v>1528239</v>
      </c>
      <c r="E49" s="202">
        <v>5261594722</v>
      </c>
      <c r="F49" s="202">
        <v>5089142815</v>
      </c>
      <c r="G49" s="202">
        <v>5344253557</v>
      </c>
      <c r="H49" s="202">
        <v>5158450539</v>
      </c>
      <c r="I49" s="203">
        <f t="shared" si="6"/>
        <v>1.9995186969456791E-2</v>
      </c>
      <c r="J49" s="203">
        <f t="shared" si="7"/>
        <v>-1.3435763990757521E-2</v>
      </c>
      <c r="K49" s="203">
        <f t="shared" si="8"/>
        <v>3.3886238462734086E-2</v>
      </c>
      <c r="L49" s="204">
        <f t="shared" si="9"/>
        <v>112.63009330399656</v>
      </c>
      <c r="M49" s="204">
        <f t="shared" si="10"/>
        <v>96.624199978972257</v>
      </c>
      <c r="N49" s="204">
        <f t="shared" si="11"/>
        <v>116.5650979035351</v>
      </c>
      <c r="O49" s="205" t="s">
        <v>29</v>
      </c>
    </row>
    <row r="50" spans="2:15" ht="15.75" x14ac:dyDescent="0.25">
      <c r="B50" s="200" t="s">
        <v>11</v>
      </c>
      <c r="C50" s="201">
        <v>1423924</v>
      </c>
      <c r="D50" s="201">
        <v>1472590</v>
      </c>
      <c r="E50" s="202">
        <v>5339443724</v>
      </c>
      <c r="F50" s="202">
        <v>5199498169</v>
      </c>
      <c r="G50" s="202">
        <v>5414431410</v>
      </c>
      <c r="H50" s="202">
        <v>5261594722</v>
      </c>
      <c r="I50" s="203">
        <f t="shared" si="6"/>
        <v>1.4795704746033422E-2</v>
      </c>
      <c r="J50" s="203">
        <f t="shared" si="7"/>
        <v>-1.1801850252806334E-2</v>
      </c>
      <c r="K50" s="203">
        <f t="shared" si="8"/>
        <v>2.6915204208431298E-2</v>
      </c>
      <c r="L50" s="204">
        <f t="shared" si="9"/>
        <v>114.29653491004069</v>
      </c>
      <c r="M50" s="204">
        <f t="shared" si="10"/>
        <v>95.483855640023208</v>
      </c>
      <c r="N50" s="204">
        <f t="shared" si="11"/>
        <v>119.70247131718453</v>
      </c>
      <c r="O50" s="205" t="s">
        <v>30</v>
      </c>
    </row>
    <row r="51" spans="2:15" ht="15.75" x14ac:dyDescent="0.25">
      <c r="B51" s="200" t="s">
        <v>12</v>
      </c>
      <c r="C51" s="201">
        <v>1408148</v>
      </c>
      <c r="D51" s="201">
        <v>1423924</v>
      </c>
      <c r="E51" s="202">
        <v>5166657933</v>
      </c>
      <c r="F51" s="202">
        <v>5307374398</v>
      </c>
      <c r="G51" s="202">
        <v>5209243844</v>
      </c>
      <c r="H51" s="207">
        <v>5339443724</v>
      </c>
      <c r="I51" s="208">
        <f t="shared" si="6"/>
        <v>-3.2360260718425349E-2</v>
      </c>
      <c r="J51" s="208">
        <f t="shared" si="7"/>
        <v>-6.0061174267748152E-3</v>
      </c>
      <c r="K51" s="208">
        <f t="shared" si="8"/>
        <v>-2.6513385800147615E-2</v>
      </c>
      <c r="L51" s="204">
        <f t="shared" si="9"/>
        <v>110.59786924113916</v>
      </c>
      <c r="M51" s="204">
        <f t="shared" si="10"/>
        <v>94.910368390688021</v>
      </c>
      <c r="N51" s="204">
        <f t="shared" si="11"/>
        <v>116.52875351392092</v>
      </c>
      <c r="O51" s="205" t="s">
        <v>31</v>
      </c>
    </row>
    <row r="52" spans="2:15" ht="15.75" x14ac:dyDescent="0.25">
      <c r="B52" s="77"/>
      <c r="C52" s="77"/>
      <c r="D52" s="77"/>
      <c r="E52" s="77"/>
      <c r="F52" s="77"/>
      <c r="G52" s="77"/>
      <c r="H52" s="199" t="s">
        <v>128</v>
      </c>
      <c r="I52" s="206">
        <f>AVERAGE(I43:I51)</f>
        <v>1.2956567195247792E-2</v>
      </c>
      <c r="J52" s="206">
        <f>AVERAGE(J43:J51)</f>
        <v>-6.3353136890206274E-3</v>
      </c>
      <c r="K52" s="206">
        <f>AVERAGE(K43:K51)</f>
        <v>1.956968391001418E-2</v>
      </c>
      <c r="L52" s="77"/>
      <c r="M52" s="77"/>
      <c r="N52" s="77"/>
      <c r="O52" s="77"/>
    </row>
    <row r="53" spans="2:15" ht="14.25" customHeight="1" x14ac:dyDescent="0.25">
      <c r="G53" s="18"/>
      <c r="H53" s="28"/>
      <c r="I53" s="49"/>
      <c r="J53" s="49"/>
      <c r="K53" s="49"/>
    </row>
    <row r="54" spans="2:15" ht="14.25" customHeight="1" x14ac:dyDescent="0.25">
      <c r="G54" s="18"/>
      <c r="H54" s="28"/>
      <c r="I54" s="49"/>
      <c r="J54" s="49"/>
      <c r="K54" s="49"/>
    </row>
    <row r="55" spans="2:15" ht="14.25" customHeight="1" x14ac:dyDescent="0.25">
      <c r="G55" s="18"/>
      <c r="H55" s="28"/>
      <c r="I55" s="49"/>
      <c r="J55" s="49"/>
      <c r="K55" s="49"/>
    </row>
    <row r="56" spans="2:15" ht="14.25" customHeight="1" x14ac:dyDescent="0.25">
      <c r="G56" s="18"/>
      <c r="H56" s="28"/>
      <c r="I56" s="49"/>
      <c r="J56" s="49"/>
      <c r="K56" s="49"/>
    </row>
    <row r="57" spans="2:15" ht="14.25" customHeight="1" x14ac:dyDescent="0.25">
      <c r="G57" s="18"/>
      <c r="H57" s="28"/>
      <c r="I57" s="49"/>
      <c r="J57" s="49"/>
      <c r="K57" s="49"/>
    </row>
    <row r="58" spans="2:15" ht="14.25" customHeight="1" x14ac:dyDescent="0.25">
      <c r="G58" s="18"/>
      <c r="H58" s="28"/>
      <c r="I58" s="49"/>
      <c r="J58" s="49"/>
      <c r="K58" s="49"/>
    </row>
    <row r="59" spans="2:15" ht="14.25" customHeight="1" x14ac:dyDescent="0.25">
      <c r="G59" s="18"/>
      <c r="H59" s="28"/>
      <c r="I59" s="49"/>
      <c r="J59" s="49"/>
      <c r="K59" s="49"/>
    </row>
    <row r="60" spans="2:15" ht="14.25" customHeight="1" x14ac:dyDescent="0.25">
      <c r="G60" s="18"/>
      <c r="H60" s="28"/>
      <c r="I60" s="49"/>
      <c r="J60" s="49"/>
      <c r="K60" s="49"/>
    </row>
    <row r="61" spans="2:15" ht="14.25" customHeight="1" x14ac:dyDescent="0.25">
      <c r="G61" s="18"/>
      <c r="H61" s="28"/>
      <c r="I61" s="49"/>
      <c r="J61" s="49"/>
      <c r="K61" s="49"/>
    </row>
    <row r="62" spans="2:15" ht="14.25" customHeight="1" x14ac:dyDescent="0.25">
      <c r="G62" s="18"/>
      <c r="H62" s="28"/>
      <c r="I62" s="49"/>
      <c r="J62" s="49"/>
      <c r="K62" s="49"/>
    </row>
    <row r="63" spans="2:15" ht="14.25" customHeight="1" x14ac:dyDescent="0.25">
      <c r="G63" s="18"/>
      <c r="H63" s="28"/>
      <c r="I63" s="49"/>
      <c r="J63" s="49"/>
      <c r="K63" s="49"/>
    </row>
    <row r="64" spans="2:15" ht="14.25" customHeight="1" x14ac:dyDescent="0.25">
      <c r="G64" s="18"/>
      <c r="H64" s="28"/>
      <c r="I64" s="49"/>
      <c r="J64" s="49"/>
      <c r="K64" s="49"/>
    </row>
    <row r="65" spans="2:15" ht="14.25" customHeight="1" x14ac:dyDescent="0.25">
      <c r="G65" s="18"/>
      <c r="H65" s="28"/>
      <c r="I65" s="49"/>
      <c r="J65" s="49"/>
      <c r="K65" s="49"/>
    </row>
    <row r="66" spans="2:15" x14ac:dyDescent="0.25">
      <c r="G66" s="18"/>
      <c r="H66" s="28"/>
      <c r="I66" s="49"/>
      <c r="J66" s="49"/>
      <c r="K66" s="49"/>
    </row>
    <row r="67" spans="2:15" x14ac:dyDescent="0.25">
      <c r="G67" s="18"/>
      <c r="H67" s="28"/>
      <c r="I67" s="49"/>
      <c r="J67" s="49"/>
      <c r="K67" s="49"/>
    </row>
    <row r="68" spans="2:15" x14ac:dyDescent="0.25">
      <c r="G68" s="18"/>
      <c r="H68" s="28"/>
      <c r="I68" s="49"/>
      <c r="J68" s="49"/>
      <c r="K68" s="49"/>
    </row>
    <row r="69" spans="2:15" x14ac:dyDescent="0.25">
      <c r="G69" s="18"/>
      <c r="H69" s="28"/>
      <c r="I69" s="49"/>
      <c r="J69" s="49"/>
      <c r="K69" s="49"/>
    </row>
    <row r="70" spans="2:15" x14ac:dyDescent="0.25">
      <c r="G70" s="18"/>
      <c r="H70" s="28"/>
      <c r="I70" s="49"/>
      <c r="J70" s="49"/>
      <c r="K70" s="49"/>
    </row>
    <row r="71" spans="2:15" x14ac:dyDescent="0.25">
      <c r="G71" s="18"/>
      <c r="H71" s="18"/>
      <c r="I71" s="49"/>
      <c r="J71" s="49"/>
      <c r="K71" s="49"/>
    </row>
    <row r="72" spans="2:15" x14ac:dyDescent="0.25">
      <c r="G72" s="18"/>
      <c r="H72" s="18"/>
      <c r="I72" s="49"/>
      <c r="J72" s="49"/>
      <c r="K72" s="49"/>
    </row>
    <row r="73" spans="2:15" x14ac:dyDescent="0.25">
      <c r="H73" s="28"/>
      <c r="I73" s="56"/>
      <c r="J73" s="56"/>
      <c r="K73" s="56"/>
    </row>
    <row r="75" spans="2:15" ht="21" x14ac:dyDescent="0.35">
      <c r="B75" s="111" t="s">
        <v>37</v>
      </c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</row>
    <row r="76" spans="2:15" ht="63" x14ac:dyDescent="0.25">
      <c r="B76" s="199" t="s">
        <v>0</v>
      </c>
      <c r="C76" s="199" t="s">
        <v>1</v>
      </c>
      <c r="D76" s="199" t="s">
        <v>2</v>
      </c>
      <c r="E76" s="199" t="s">
        <v>33</v>
      </c>
      <c r="F76" s="199" t="s">
        <v>34</v>
      </c>
      <c r="G76" s="199" t="s">
        <v>35</v>
      </c>
      <c r="H76" s="199" t="s">
        <v>36</v>
      </c>
      <c r="I76" s="199" t="s">
        <v>17</v>
      </c>
      <c r="J76" s="199" t="s">
        <v>18</v>
      </c>
      <c r="K76" s="199" t="s">
        <v>19</v>
      </c>
      <c r="L76" s="199" t="s">
        <v>20</v>
      </c>
      <c r="M76" s="199" t="s">
        <v>21</v>
      </c>
      <c r="N76" s="199" t="s">
        <v>22</v>
      </c>
      <c r="O76" s="199" t="s">
        <v>23</v>
      </c>
    </row>
    <row r="77" spans="2:15" ht="15.75" x14ac:dyDescent="0.25">
      <c r="B77" s="200" t="s">
        <v>4</v>
      </c>
      <c r="C77" s="201">
        <v>579032</v>
      </c>
      <c r="D77" s="201">
        <v>604106</v>
      </c>
      <c r="E77" s="202">
        <v>174607340</v>
      </c>
      <c r="F77" s="202">
        <v>162012331</v>
      </c>
      <c r="G77" s="202">
        <v>183087242</v>
      </c>
      <c r="H77" s="202">
        <v>165479904</v>
      </c>
      <c r="I77" s="203"/>
      <c r="J77" s="203"/>
      <c r="K77" s="203"/>
      <c r="L77" s="204">
        <v>100</v>
      </c>
      <c r="M77" s="204">
        <v>100</v>
      </c>
      <c r="N77" s="204">
        <v>100</v>
      </c>
      <c r="O77" s="205"/>
    </row>
    <row r="78" spans="2:15" ht="15.75" x14ac:dyDescent="0.25">
      <c r="B78" s="200" t="s">
        <v>5</v>
      </c>
      <c r="C78" s="201">
        <v>553086</v>
      </c>
      <c r="D78" s="201">
        <v>579032</v>
      </c>
      <c r="E78" s="202">
        <v>172620345</v>
      </c>
      <c r="F78" s="202">
        <v>167764033</v>
      </c>
      <c r="G78" s="202">
        <v>197189226</v>
      </c>
      <c r="H78" s="202">
        <v>174607340</v>
      </c>
      <c r="I78" s="203">
        <f t="shared" ref="I78:I85" si="12">E78/H78-1</f>
        <v>-1.1379790792300004E-2</v>
      </c>
      <c r="J78" s="203">
        <f t="shared" ref="J78:J85" si="13">F78/H78-1</f>
        <v>-3.9192550553716732E-2</v>
      </c>
      <c r="K78" s="203">
        <f t="shared" ref="K78:K85" si="14">E78/F78-1</f>
        <v>2.8947277394076432E-2</v>
      </c>
      <c r="L78" s="204">
        <f t="shared" ref="L78:L85" si="15">L77+L77*I78</f>
        <v>98.862020920769993</v>
      </c>
      <c r="M78" s="204">
        <f t="shared" ref="M78:M85" si="16">M77+M77*J78</f>
        <v>96.080744944628321</v>
      </c>
      <c r="N78" s="204">
        <f t="shared" ref="N78:N85" si="17">N77+N77*K78</f>
        <v>102.89472773940764</v>
      </c>
      <c r="O78" s="205" t="s">
        <v>24</v>
      </c>
    </row>
    <row r="79" spans="2:15" ht="15.75" x14ac:dyDescent="0.25">
      <c r="B79" s="200" t="s">
        <v>6</v>
      </c>
      <c r="C79" s="201">
        <v>480810</v>
      </c>
      <c r="D79" s="201">
        <v>553086</v>
      </c>
      <c r="E79" s="202">
        <v>163997548</v>
      </c>
      <c r="F79" s="202">
        <v>150313218</v>
      </c>
      <c r="G79" s="202">
        <v>187796699</v>
      </c>
      <c r="H79" s="202">
        <v>172620345</v>
      </c>
      <c r="I79" s="203">
        <f t="shared" si="12"/>
        <v>-4.9952379599287666E-2</v>
      </c>
      <c r="J79" s="203">
        <f t="shared" si="13"/>
        <v>-0.12922652309610438</v>
      </c>
      <c r="K79" s="203">
        <f t="shared" si="14"/>
        <v>9.1038766796942561E-2</v>
      </c>
      <c r="L79" s="204">
        <f t="shared" si="15"/>
        <v>93.923627723782971</v>
      </c>
      <c r="M79" s="204">
        <f t="shared" si="16"/>
        <v>83.664564338950399</v>
      </c>
      <c r="N79" s="204">
        <f t="shared" si="17"/>
        <v>112.26213686271048</v>
      </c>
      <c r="O79" s="205" t="s">
        <v>25</v>
      </c>
    </row>
    <row r="80" spans="2:15" ht="15.75" x14ac:dyDescent="0.25">
      <c r="B80" s="200" t="s">
        <v>7</v>
      </c>
      <c r="C80" s="201">
        <v>509038</v>
      </c>
      <c r="D80" s="201">
        <v>480810</v>
      </c>
      <c r="E80" s="202">
        <v>163611493</v>
      </c>
      <c r="F80" s="202">
        <v>173638021</v>
      </c>
      <c r="G80" s="202">
        <v>156931840</v>
      </c>
      <c r="H80" s="202">
        <v>163997548</v>
      </c>
      <c r="I80" s="203">
        <f t="shared" si="12"/>
        <v>-2.3540290980448297E-3</v>
      </c>
      <c r="J80" s="203">
        <f t="shared" si="13"/>
        <v>5.8784250847457864E-2</v>
      </c>
      <c r="K80" s="203">
        <f t="shared" si="14"/>
        <v>-5.7743850927672091E-2</v>
      </c>
      <c r="L80" s="204">
        <f t="shared" si="15"/>
        <v>93.702528771127263</v>
      </c>
      <c r="M80" s="204">
        <f t="shared" si="16"/>
        <v>88.582723076094538</v>
      </c>
      <c r="N80" s="204">
        <f t="shared" si="17"/>
        <v>105.7796887668882</v>
      </c>
      <c r="O80" s="205" t="s">
        <v>26</v>
      </c>
    </row>
    <row r="81" spans="2:15" ht="15.75" x14ac:dyDescent="0.25">
      <c r="B81" s="200" t="s">
        <v>8</v>
      </c>
      <c r="C81" s="201">
        <v>439258</v>
      </c>
      <c r="D81" s="201">
        <v>509038</v>
      </c>
      <c r="E81" s="202">
        <v>153353580</v>
      </c>
      <c r="F81" s="202">
        <v>148509472</v>
      </c>
      <c r="G81" s="202">
        <v>169039139</v>
      </c>
      <c r="H81" s="202">
        <v>163611493</v>
      </c>
      <c r="I81" s="203">
        <f t="shared" si="12"/>
        <v>-6.269677521981909E-2</v>
      </c>
      <c r="J81" s="203">
        <f t="shared" si="13"/>
        <v>-9.230415738581399E-2</v>
      </c>
      <c r="K81" s="203">
        <f t="shared" si="14"/>
        <v>3.2618175357865375E-2</v>
      </c>
      <c r="L81" s="204">
        <f t="shared" si="15"/>
        <v>87.827682387235271</v>
      </c>
      <c r="M81" s="204">
        <f t="shared" si="16"/>
        <v>80.406169463614731</v>
      </c>
      <c r="N81" s="204">
        <f t="shared" si="17"/>
        <v>109.23002920438698</v>
      </c>
      <c r="O81" s="205" t="s">
        <v>27</v>
      </c>
    </row>
    <row r="82" spans="2:15" ht="15.75" x14ac:dyDescent="0.25">
      <c r="B82" s="200" t="s">
        <v>9</v>
      </c>
      <c r="C82" s="201">
        <v>469633</v>
      </c>
      <c r="D82" s="201">
        <v>439258</v>
      </c>
      <c r="E82" s="202">
        <v>153521413</v>
      </c>
      <c r="F82" s="202">
        <v>161349384</v>
      </c>
      <c r="G82" s="202">
        <v>151312087</v>
      </c>
      <c r="H82" s="202">
        <v>153353580</v>
      </c>
      <c r="I82" s="203">
        <f t="shared" si="12"/>
        <v>1.0944185326484668E-3</v>
      </c>
      <c r="J82" s="203">
        <f t="shared" si="13"/>
        <v>5.2139663123612845E-2</v>
      </c>
      <c r="K82" s="203">
        <f t="shared" si="14"/>
        <v>-4.8515654698749855E-2</v>
      </c>
      <c r="L82" s="204">
        <f t="shared" si="15"/>
        <v>87.923802630519418</v>
      </c>
      <c r="M82" s="204">
        <f t="shared" si="16"/>
        <v>84.598520052507723</v>
      </c>
      <c r="N82" s="204">
        <f t="shared" si="17"/>
        <v>103.93066282477258</v>
      </c>
      <c r="O82" s="205" t="s">
        <v>28</v>
      </c>
    </row>
    <row r="83" spans="2:15" ht="15.75" x14ac:dyDescent="0.25">
      <c r="B83" s="200" t="s">
        <v>10</v>
      </c>
      <c r="C83" s="201">
        <v>431147</v>
      </c>
      <c r="D83" s="201">
        <v>469633</v>
      </c>
      <c r="E83" s="202">
        <v>154838090</v>
      </c>
      <c r="F83" s="202">
        <v>144806313</v>
      </c>
      <c r="G83" s="202">
        <v>166170790</v>
      </c>
      <c r="H83" s="202">
        <v>153521413</v>
      </c>
      <c r="I83" s="203">
        <f t="shared" si="12"/>
        <v>8.5765039174046098E-3</v>
      </c>
      <c r="J83" s="203">
        <f t="shared" si="13"/>
        <v>-5.6767976725175084E-2</v>
      </c>
      <c r="K83" s="203">
        <f t="shared" si="14"/>
        <v>6.927720754826483E-2</v>
      </c>
      <c r="L83" s="204">
        <f t="shared" si="15"/>
        <v>88.677881468213172</v>
      </c>
      <c r="M83" s="204">
        <f t="shared" si="16"/>
        <v>79.796033235182705</v>
      </c>
      <c r="N83" s="204">
        <f t="shared" si="17"/>
        <v>111.13068892391308</v>
      </c>
      <c r="O83" s="205" t="s">
        <v>29</v>
      </c>
    </row>
    <row r="84" spans="2:15" ht="15.75" x14ac:dyDescent="0.25">
      <c r="B84" s="200" t="s">
        <v>11</v>
      </c>
      <c r="C84" s="201">
        <v>483013</v>
      </c>
      <c r="D84" s="201">
        <v>431147</v>
      </c>
      <c r="E84" s="202">
        <v>174690419</v>
      </c>
      <c r="F84" s="202">
        <v>176313153</v>
      </c>
      <c r="G84" s="202">
        <v>159038796</v>
      </c>
      <c r="H84" s="202">
        <v>154838090</v>
      </c>
      <c r="I84" s="203">
        <f t="shared" si="12"/>
        <v>0.12821347124599636</v>
      </c>
      <c r="J84" s="203">
        <f t="shared" si="13"/>
        <v>0.13869367027195967</v>
      </c>
      <c r="K84" s="203">
        <f t="shared" si="14"/>
        <v>-9.2037035943653978E-3</v>
      </c>
      <c r="L84" s="204">
        <f t="shared" si="15"/>
        <v>100.04758047399379</v>
      </c>
      <c r="M84" s="204">
        <f t="shared" si="16"/>
        <v>90.863237957713466</v>
      </c>
      <c r="N84" s="204">
        <f t="shared" si="17"/>
        <v>110.10787500281977</v>
      </c>
      <c r="O84" s="205" t="s">
        <v>30</v>
      </c>
    </row>
    <row r="85" spans="2:15" ht="15.75" x14ac:dyDescent="0.25">
      <c r="B85" s="200" t="s">
        <v>12</v>
      </c>
      <c r="C85" s="201">
        <v>408832</v>
      </c>
      <c r="D85" s="201">
        <v>483013</v>
      </c>
      <c r="E85" s="202">
        <v>157196706</v>
      </c>
      <c r="F85" s="202">
        <v>154759759</v>
      </c>
      <c r="G85" s="202">
        <v>183587818</v>
      </c>
      <c r="H85" s="202">
        <v>174690419</v>
      </c>
      <c r="I85" s="203">
        <f t="shared" si="12"/>
        <v>-0.1001412275506649</v>
      </c>
      <c r="J85" s="203">
        <f t="shared" si="13"/>
        <v>-0.11409131716605481</v>
      </c>
      <c r="K85" s="203">
        <f t="shared" si="14"/>
        <v>1.5746645095253697E-2</v>
      </c>
      <c r="L85" s="204">
        <f t="shared" si="15"/>
        <v>90.028692951854111</v>
      </c>
      <c r="M85" s="204">
        <f t="shared" si="16"/>
        <v>80.496531457145267</v>
      </c>
      <c r="N85" s="204">
        <f t="shared" si="17"/>
        <v>111.84170463268173</v>
      </c>
      <c r="O85" s="205" t="s">
        <v>31</v>
      </c>
    </row>
    <row r="86" spans="2:15" ht="15.75" x14ac:dyDescent="0.25">
      <c r="B86" s="77"/>
      <c r="C86" s="77"/>
      <c r="D86" s="77"/>
      <c r="E86" s="77"/>
      <c r="F86" s="77"/>
      <c r="G86" s="77"/>
      <c r="H86" s="199" t="s">
        <v>128</v>
      </c>
      <c r="I86" s="206">
        <f>AVERAGE(I77:I85)</f>
        <v>-1.1079976070508382E-2</v>
      </c>
      <c r="J86" s="206">
        <f>AVERAGE(J77:J85)</f>
        <v>-2.2745617585479327E-2</v>
      </c>
      <c r="K86" s="206">
        <f>AVERAGE(K77:K85)</f>
        <v>1.5270607871451944E-2</v>
      </c>
      <c r="L86" s="77"/>
      <c r="M86" s="77"/>
      <c r="N86" s="77"/>
      <c r="O86" s="77"/>
    </row>
    <row r="87" spans="2:15" x14ac:dyDescent="0.25">
      <c r="G87" s="18"/>
      <c r="H87" s="28"/>
      <c r="I87" s="49"/>
      <c r="J87" s="49"/>
      <c r="K87" s="56"/>
    </row>
    <row r="88" spans="2:15" x14ac:dyDescent="0.25">
      <c r="G88" s="18"/>
      <c r="H88" s="28"/>
      <c r="I88" s="49"/>
      <c r="J88" s="49"/>
      <c r="K88" s="56"/>
    </row>
    <row r="89" spans="2:15" x14ac:dyDescent="0.25">
      <c r="G89" s="18"/>
      <c r="H89" s="28"/>
      <c r="I89" s="49"/>
      <c r="J89" s="49"/>
      <c r="K89" s="56"/>
    </row>
    <row r="90" spans="2:15" x14ac:dyDescent="0.25">
      <c r="G90" s="18"/>
      <c r="H90" s="28"/>
      <c r="I90" s="49"/>
      <c r="J90" s="49"/>
      <c r="K90" s="56"/>
    </row>
    <row r="91" spans="2:15" x14ac:dyDescent="0.25">
      <c r="G91" s="18"/>
      <c r="H91" s="28"/>
      <c r="I91" s="49"/>
      <c r="J91" s="49"/>
      <c r="K91" s="56"/>
    </row>
    <row r="92" spans="2:15" x14ac:dyDescent="0.25">
      <c r="G92" s="18"/>
      <c r="H92" s="28"/>
      <c r="I92" s="49"/>
      <c r="J92" s="49"/>
      <c r="K92" s="56"/>
    </row>
    <row r="93" spans="2:15" x14ac:dyDescent="0.25">
      <c r="G93" s="18"/>
      <c r="H93" s="28"/>
      <c r="I93" s="49"/>
      <c r="J93" s="49"/>
      <c r="K93" s="56"/>
    </row>
    <row r="94" spans="2:15" x14ac:dyDescent="0.25">
      <c r="G94" s="18"/>
      <c r="H94" s="28"/>
      <c r="I94" s="49"/>
      <c r="J94" s="49"/>
      <c r="K94" s="56"/>
    </row>
    <row r="95" spans="2:15" x14ac:dyDescent="0.25">
      <c r="G95" s="18"/>
      <c r="H95" s="28"/>
      <c r="I95" s="49"/>
      <c r="J95" s="49"/>
      <c r="K95" s="56"/>
    </row>
    <row r="96" spans="2:15" x14ac:dyDescent="0.25">
      <c r="G96" s="18"/>
      <c r="H96" s="28"/>
      <c r="I96" s="49"/>
      <c r="J96" s="49"/>
      <c r="K96" s="56"/>
    </row>
    <row r="97" spans="2:15" x14ac:dyDescent="0.25">
      <c r="G97" s="18"/>
      <c r="H97" s="28"/>
      <c r="I97" s="49"/>
      <c r="J97" s="49"/>
      <c r="K97" s="56"/>
    </row>
    <row r="98" spans="2:15" x14ac:dyDescent="0.25">
      <c r="G98" s="18"/>
      <c r="H98" s="28"/>
      <c r="I98" s="49"/>
      <c r="J98" s="49"/>
      <c r="K98" s="56"/>
    </row>
    <row r="99" spans="2:15" x14ac:dyDescent="0.25">
      <c r="G99" s="18"/>
      <c r="H99" s="28"/>
      <c r="I99" s="49"/>
      <c r="J99" s="49"/>
      <c r="K99" s="56"/>
    </row>
    <row r="100" spans="2:15" x14ac:dyDescent="0.25">
      <c r="G100" s="18"/>
      <c r="H100" s="28"/>
      <c r="I100" s="49"/>
      <c r="J100" s="49"/>
      <c r="K100" s="56"/>
    </row>
    <row r="101" spans="2:15" x14ac:dyDescent="0.25">
      <c r="G101" s="18"/>
      <c r="H101" s="28"/>
      <c r="I101" s="49"/>
      <c r="J101" s="49"/>
      <c r="K101" s="56"/>
    </row>
    <row r="102" spans="2:15" x14ac:dyDescent="0.25">
      <c r="G102" s="18"/>
      <c r="H102" s="28"/>
      <c r="I102" s="49"/>
      <c r="J102" s="49"/>
      <c r="K102" s="56"/>
    </row>
    <row r="103" spans="2:15" x14ac:dyDescent="0.25">
      <c r="G103" s="18"/>
      <c r="H103" s="28"/>
      <c r="I103" s="49"/>
      <c r="J103" s="49"/>
      <c r="K103" s="56"/>
    </row>
    <row r="104" spans="2:15" x14ac:dyDescent="0.25">
      <c r="G104" s="18"/>
      <c r="H104" s="28"/>
      <c r="I104" s="49"/>
      <c r="J104" s="49"/>
      <c r="K104" s="56"/>
    </row>
    <row r="105" spans="2:15" x14ac:dyDescent="0.25">
      <c r="G105" s="18"/>
      <c r="H105" s="28"/>
      <c r="I105" s="49"/>
      <c r="J105" s="49"/>
      <c r="K105" s="56"/>
    </row>
    <row r="106" spans="2:15" x14ac:dyDescent="0.25">
      <c r="G106" s="18"/>
      <c r="H106" s="28"/>
      <c r="I106" s="49"/>
      <c r="J106" s="49"/>
      <c r="K106" s="56"/>
    </row>
    <row r="107" spans="2:15" x14ac:dyDescent="0.25">
      <c r="G107" s="18"/>
      <c r="H107" s="28"/>
      <c r="I107" s="49"/>
      <c r="J107" s="49"/>
      <c r="K107" s="56"/>
    </row>
    <row r="108" spans="2:15" x14ac:dyDescent="0.25">
      <c r="H108" s="28"/>
      <c r="I108" s="56"/>
      <c r="J108" s="56"/>
      <c r="K108" s="56"/>
    </row>
    <row r="110" spans="2:15" ht="18.75" x14ac:dyDescent="0.25">
      <c r="B110" s="177" t="s">
        <v>40</v>
      </c>
    </row>
    <row r="111" spans="2:15" ht="63" x14ac:dyDescent="0.25">
      <c r="B111" s="199" t="s">
        <v>0</v>
      </c>
      <c r="C111" s="199" t="s">
        <v>1</v>
      </c>
      <c r="D111" s="199" t="s">
        <v>2</v>
      </c>
      <c r="E111" s="199" t="s">
        <v>33</v>
      </c>
      <c r="F111" s="199" t="s">
        <v>34</v>
      </c>
      <c r="G111" s="199" t="s">
        <v>35</v>
      </c>
      <c r="H111" s="199" t="s">
        <v>36</v>
      </c>
      <c r="I111" s="199" t="s">
        <v>17</v>
      </c>
      <c r="J111" s="199" t="s">
        <v>18</v>
      </c>
      <c r="K111" s="199" t="s">
        <v>19</v>
      </c>
      <c r="L111" s="199" t="s">
        <v>20</v>
      </c>
      <c r="M111" s="199" t="s">
        <v>21</v>
      </c>
      <c r="N111" s="199" t="s">
        <v>22</v>
      </c>
      <c r="O111" s="199" t="s">
        <v>23</v>
      </c>
    </row>
    <row r="112" spans="2:15" ht="15.75" x14ac:dyDescent="0.25">
      <c r="B112" s="200" t="s">
        <v>4</v>
      </c>
      <c r="C112" s="201">
        <v>4045326</v>
      </c>
      <c r="D112" s="201">
        <v>3699467</v>
      </c>
      <c r="E112" s="202">
        <v>2080485740</v>
      </c>
      <c r="F112" s="202">
        <v>1915732087</v>
      </c>
      <c r="G112" s="202">
        <v>1907677840</v>
      </c>
      <c r="H112" s="202">
        <v>1746522240</v>
      </c>
      <c r="I112" s="203"/>
      <c r="J112" s="203"/>
      <c r="K112" s="203"/>
      <c r="L112" s="204">
        <v>100</v>
      </c>
      <c r="M112" s="204">
        <v>100</v>
      </c>
      <c r="N112" s="204">
        <v>100</v>
      </c>
      <c r="O112" s="205"/>
    </row>
    <row r="113" spans="2:15" ht="15.75" x14ac:dyDescent="0.25">
      <c r="B113" s="200" t="s">
        <v>5</v>
      </c>
      <c r="C113" s="201">
        <v>4345851</v>
      </c>
      <c r="D113" s="201">
        <v>4045326</v>
      </c>
      <c r="E113" s="202">
        <v>2325574740</v>
      </c>
      <c r="F113" s="202">
        <v>2247602902</v>
      </c>
      <c r="G113" s="202">
        <v>2135993906</v>
      </c>
      <c r="H113" s="202">
        <v>2080485740</v>
      </c>
      <c r="I113" s="203">
        <f t="shared" ref="I113:I120" si="18">E113/H113-1</f>
        <v>0.11780373942865863</v>
      </c>
      <c r="J113" s="203">
        <f t="shared" ref="J113:J120" si="19">F113/H113-1</f>
        <v>8.0326030977746488E-2</v>
      </c>
      <c r="K113" s="203">
        <f t="shared" ref="K113:K120" si="20">E113/F113-1</f>
        <v>3.4691109328350622E-2</v>
      </c>
      <c r="L113" s="204">
        <f t="shared" ref="L113:L120" si="21">L112+L112*I113</f>
        <v>111.78037394286586</v>
      </c>
      <c r="M113" s="204">
        <f t="shared" ref="M113:M120" si="22">M112+M112*J113</f>
        <v>108.03260309777465</v>
      </c>
      <c r="N113" s="204">
        <f t="shared" ref="N113:N120" si="23">N112+N112*K113</f>
        <v>103.46911093283506</v>
      </c>
      <c r="O113" s="205" t="s">
        <v>24</v>
      </c>
    </row>
    <row r="114" spans="2:15" ht="15.75" x14ac:dyDescent="0.25">
      <c r="B114" s="200" t="s">
        <v>6</v>
      </c>
      <c r="C114" s="201">
        <v>4630839</v>
      </c>
      <c r="D114" s="201">
        <v>4345851</v>
      </c>
      <c r="E114" s="202">
        <v>2630427585</v>
      </c>
      <c r="F114" s="202">
        <v>2508738709</v>
      </c>
      <c r="G114" s="202">
        <v>2440136601</v>
      </c>
      <c r="H114" s="202">
        <v>2325574740</v>
      </c>
      <c r="I114" s="203">
        <f t="shared" si="18"/>
        <v>0.13108709849505851</v>
      </c>
      <c r="J114" s="203">
        <f t="shared" si="19"/>
        <v>7.8760732067463035E-2</v>
      </c>
      <c r="K114" s="203">
        <f t="shared" si="20"/>
        <v>4.8505998477819112E-2</v>
      </c>
      <c r="L114" s="204">
        <f t="shared" si="21"/>
        <v>126.43333883172879</v>
      </c>
      <c r="M114" s="204">
        <f t="shared" si="22"/>
        <v>116.54133000490906</v>
      </c>
      <c r="N114" s="204">
        <f t="shared" si="23"/>
        <v>108.48798347024446</v>
      </c>
      <c r="O114" s="205" t="s">
        <v>25</v>
      </c>
    </row>
    <row r="115" spans="2:15" ht="15.75" x14ac:dyDescent="0.25">
      <c r="B115" s="200" t="s">
        <v>7</v>
      </c>
      <c r="C115" s="201">
        <v>4823701</v>
      </c>
      <c r="D115" s="201">
        <v>4630839</v>
      </c>
      <c r="E115" s="202">
        <v>2819850451</v>
      </c>
      <c r="F115" s="202">
        <v>2753754036</v>
      </c>
      <c r="G115" s="202">
        <v>2701658252</v>
      </c>
      <c r="H115" s="202">
        <v>2630427585</v>
      </c>
      <c r="I115" s="203">
        <f t="shared" si="18"/>
        <v>7.2012195690230429E-2</v>
      </c>
      <c r="J115" s="203">
        <f t="shared" si="19"/>
        <v>4.6884564206697288E-2</v>
      </c>
      <c r="K115" s="203">
        <f t="shared" si="20"/>
        <v>2.4002294371943789E-2</v>
      </c>
      <c r="L115" s="204">
        <f t="shared" si="21"/>
        <v>135.53808116944845</v>
      </c>
      <c r="M115" s="204">
        <f t="shared" si="22"/>
        <v>122.00531947425812</v>
      </c>
      <c r="N115" s="204">
        <f t="shared" si="23"/>
        <v>111.09194398531584</v>
      </c>
      <c r="O115" s="205" t="s">
        <v>26</v>
      </c>
    </row>
    <row r="116" spans="2:15" ht="15.75" x14ac:dyDescent="0.25">
      <c r="B116" s="200" t="s">
        <v>8</v>
      </c>
      <c r="C116" s="201">
        <v>5114096</v>
      </c>
      <c r="D116" s="201">
        <v>4823701</v>
      </c>
      <c r="E116" s="202">
        <v>3087540840</v>
      </c>
      <c r="F116" s="202">
        <v>2992505593</v>
      </c>
      <c r="G116" s="202">
        <v>2913113786</v>
      </c>
      <c r="H116" s="202">
        <v>2819850451</v>
      </c>
      <c r="I116" s="203">
        <f t="shared" si="18"/>
        <v>9.49307041815175E-2</v>
      </c>
      <c r="J116" s="203">
        <f t="shared" si="19"/>
        <v>6.1228474701121582E-2</v>
      </c>
      <c r="K116" s="203">
        <f t="shared" si="20"/>
        <v>3.1757750836725052E-2</v>
      </c>
      <c r="L116" s="204">
        <f t="shared" si="21"/>
        <v>148.40480665827587</v>
      </c>
      <c r="M116" s="204">
        <f t="shared" si="22"/>
        <v>129.47551909108998</v>
      </c>
      <c r="N116" s="204">
        <f t="shared" si="23"/>
        <v>114.61997426236891</v>
      </c>
      <c r="O116" s="205" t="s">
        <v>27</v>
      </c>
    </row>
    <row r="117" spans="2:15" ht="15.75" x14ac:dyDescent="0.25">
      <c r="B117" s="200" t="s">
        <v>9</v>
      </c>
      <c r="C117" s="201">
        <v>5247308</v>
      </c>
      <c r="D117" s="201">
        <v>5114096</v>
      </c>
      <c r="E117" s="202">
        <v>3161594545</v>
      </c>
      <c r="F117" s="202">
        <v>3167053426</v>
      </c>
      <c r="G117" s="202">
        <v>3083955230</v>
      </c>
      <c r="H117" s="202">
        <v>3087540840</v>
      </c>
      <c r="I117" s="203">
        <f t="shared" si="18"/>
        <v>2.3984688409822041E-2</v>
      </c>
      <c r="J117" s="203">
        <f t="shared" si="19"/>
        <v>2.5752723646564002E-2</v>
      </c>
      <c r="K117" s="203">
        <f t="shared" si="20"/>
        <v>-1.7236466411286733E-3</v>
      </c>
      <c r="L117" s="204">
        <f t="shared" si="21"/>
        <v>151.96424970449451</v>
      </c>
      <c r="M117" s="204">
        <f t="shared" si="22"/>
        <v>132.80986635323825</v>
      </c>
      <c r="N117" s="204">
        <f t="shared" si="23"/>
        <v>114.42240992872533</v>
      </c>
      <c r="O117" s="205" t="s">
        <v>28</v>
      </c>
    </row>
    <row r="118" spans="2:15" ht="15.75" x14ac:dyDescent="0.25">
      <c r="B118" s="200" t="s">
        <v>10</v>
      </c>
      <c r="C118" s="201">
        <v>5450599</v>
      </c>
      <c r="D118" s="201">
        <v>5247308</v>
      </c>
      <c r="E118" s="202">
        <v>3199139260</v>
      </c>
      <c r="F118" s="202">
        <v>3145662448</v>
      </c>
      <c r="G118" s="202">
        <v>3199649278</v>
      </c>
      <c r="H118" s="202">
        <v>3161594545</v>
      </c>
      <c r="I118" s="203">
        <f t="shared" si="18"/>
        <v>1.1875246640773884E-2</v>
      </c>
      <c r="J118" s="203">
        <f t="shared" si="19"/>
        <v>-5.0392600231412565E-3</v>
      </c>
      <c r="K118" s="203">
        <f t="shared" si="20"/>
        <v>1.7000174966007586E-2</v>
      </c>
      <c r="L118" s="204">
        <f t="shared" si="21"/>
        <v>153.76886265031553</v>
      </c>
      <c r="M118" s="204">
        <f t="shared" si="22"/>
        <v>132.14060290304565</v>
      </c>
      <c r="N118" s="204">
        <f t="shared" si="23"/>
        <v>116.3676109175459</v>
      </c>
      <c r="O118" s="205" t="s">
        <v>29</v>
      </c>
    </row>
    <row r="119" spans="2:15" ht="15.75" x14ac:dyDescent="0.25">
      <c r="B119" s="200" t="s">
        <v>11</v>
      </c>
      <c r="C119" s="201">
        <v>5736103</v>
      </c>
      <c r="D119" s="201">
        <v>5450599</v>
      </c>
      <c r="E119" s="202">
        <v>3532481171</v>
      </c>
      <c r="F119" s="202">
        <v>3482224239</v>
      </c>
      <c r="G119" s="202">
        <v>3285560808</v>
      </c>
      <c r="H119" s="202">
        <v>3199139260</v>
      </c>
      <c r="I119" s="203">
        <f t="shared" si="18"/>
        <v>0.10419737432749332</v>
      </c>
      <c r="J119" s="203">
        <f t="shared" si="19"/>
        <v>8.8487857512023371E-2</v>
      </c>
      <c r="K119" s="203">
        <f t="shared" si="20"/>
        <v>1.4432422655938026E-2</v>
      </c>
      <c r="L119" s="204">
        <f t="shared" si="21"/>
        <v>169.79117439180337</v>
      </c>
      <c r="M119" s="204">
        <f t="shared" si="22"/>
        <v>143.83344174428322</v>
      </c>
      <c r="N119" s="204">
        <f t="shared" si="23"/>
        <v>118.04707746176967</v>
      </c>
      <c r="O119" s="205" t="s">
        <v>30</v>
      </c>
    </row>
    <row r="120" spans="2:15" ht="15.75" x14ac:dyDescent="0.25">
      <c r="B120" s="200" t="s">
        <v>12</v>
      </c>
      <c r="C120" s="201">
        <v>5824681</v>
      </c>
      <c r="D120" s="201">
        <v>5736103</v>
      </c>
      <c r="E120" s="202">
        <v>3594478778</v>
      </c>
      <c r="F120" s="202">
        <v>3576083544</v>
      </c>
      <c r="G120" s="202">
        <v>3557930510</v>
      </c>
      <c r="H120" s="202">
        <v>3532481171</v>
      </c>
      <c r="I120" s="203">
        <f t="shared" si="18"/>
        <v>1.7550725396350497E-2</v>
      </c>
      <c r="J120" s="203">
        <f t="shared" si="19"/>
        <v>1.2343271170970338E-2</v>
      </c>
      <c r="K120" s="203">
        <f t="shared" si="20"/>
        <v>5.1439609208414616E-3</v>
      </c>
      <c r="L120" s="204">
        <f t="shared" si="21"/>
        <v>172.77113266827777</v>
      </c>
      <c r="M120" s="204">
        <f t="shared" si="22"/>
        <v>145.60881691918686</v>
      </c>
      <c r="N120" s="204">
        <f t="shared" si="23"/>
        <v>118.65430701505257</v>
      </c>
      <c r="O120" s="205" t="s">
        <v>31</v>
      </c>
    </row>
    <row r="121" spans="2:15" ht="15.75" x14ac:dyDescent="0.25">
      <c r="B121" s="77"/>
      <c r="C121" s="77"/>
      <c r="D121" s="77"/>
      <c r="E121" s="77"/>
      <c r="F121" s="77"/>
      <c r="G121" s="77"/>
      <c r="H121" s="199" t="s">
        <v>128</v>
      </c>
      <c r="I121" s="206">
        <f>AVERAGE(I112:I120)</f>
        <v>7.1680221571238101E-2</v>
      </c>
      <c r="J121" s="206">
        <f>AVERAGE(J112:J120)</f>
        <v>4.8593049282430606E-2</v>
      </c>
      <c r="K121" s="206">
        <f>AVERAGE(K112:K120)</f>
        <v>2.1726258114562122E-2</v>
      </c>
      <c r="L121" s="77"/>
      <c r="M121" s="77"/>
      <c r="N121" s="77"/>
      <c r="O121" s="77"/>
    </row>
    <row r="122" spans="2:15" x14ac:dyDescent="0.25">
      <c r="H122" s="28"/>
      <c r="I122" s="56"/>
      <c r="J122" s="56"/>
      <c r="K122" s="56"/>
    </row>
    <row r="123" spans="2:15" x14ac:dyDescent="0.25">
      <c r="H123" s="28"/>
      <c r="I123" s="56"/>
      <c r="J123" s="56"/>
      <c r="K123" s="56"/>
    </row>
    <row r="124" spans="2:15" x14ac:dyDescent="0.25">
      <c r="H124" s="28"/>
      <c r="I124" s="56"/>
      <c r="J124" s="56"/>
      <c r="K124" s="56"/>
    </row>
    <row r="125" spans="2:15" x14ac:dyDescent="0.25">
      <c r="H125" s="28"/>
      <c r="I125" s="56"/>
      <c r="J125" s="56"/>
      <c r="K125" s="56"/>
    </row>
    <row r="126" spans="2:15" x14ac:dyDescent="0.25">
      <c r="H126" s="28"/>
      <c r="I126" s="56"/>
      <c r="J126" s="56"/>
      <c r="K126" s="56"/>
    </row>
    <row r="127" spans="2:15" x14ac:dyDescent="0.25">
      <c r="H127" s="28"/>
      <c r="I127" s="56"/>
      <c r="J127" s="56"/>
      <c r="K127" s="56"/>
    </row>
    <row r="128" spans="2:15" x14ac:dyDescent="0.25">
      <c r="H128" s="28"/>
      <c r="I128" s="56"/>
      <c r="J128" s="56"/>
      <c r="K128" s="56"/>
    </row>
    <row r="129" spans="8:11" x14ac:dyDescent="0.25">
      <c r="H129" s="28"/>
      <c r="I129" s="56"/>
      <c r="J129" s="56"/>
      <c r="K129" s="56"/>
    </row>
    <row r="130" spans="8:11" x14ac:dyDescent="0.25">
      <c r="H130" s="28"/>
      <c r="I130" s="56"/>
      <c r="J130" s="56"/>
      <c r="K130" s="56"/>
    </row>
    <row r="131" spans="8:11" x14ac:dyDescent="0.25">
      <c r="H131" s="28"/>
      <c r="I131" s="56"/>
      <c r="J131" s="56"/>
      <c r="K131" s="56"/>
    </row>
    <row r="132" spans="8:11" x14ac:dyDescent="0.25">
      <c r="H132" s="28"/>
      <c r="I132" s="56"/>
      <c r="J132" s="56"/>
      <c r="K132" s="56"/>
    </row>
    <row r="133" spans="8:11" x14ac:dyDescent="0.25">
      <c r="H133" s="28"/>
      <c r="I133" s="56"/>
      <c r="J133" s="56"/>
      <c r="K133" s="56"/>
    </row>
    <row r="134" spans="8:11" x14ac:dyDescent="0.25">
      <c r="H134" s="28"/>
      <c r="I134" s="56"/>
      <c r="J134" s="56"/>
      <c r="K134" s="56"/>
    </row>
    <row r="135" spans="8:11" x14ac:dyDescent="0.25">
      <c r="H135" s="28"/>
      <c r="I135" s="56"/>
      <c r="J135" s="56"/>
      <c r="K135" s="56"/>
    </row>
    <row r="136" spans="8:11" x14ac:dyDescent="0.25">
      <c r="H136" s="28"/>
      <c r="I136" s="56"/>
      <c r="J136" s="56"/>
      <c r="K136" s="56"/>
    </row>
    <row r="137" spans="8:11" x14ac:dyDescent="0.25">
      <c r="H137" s="28"/>
      <c r="I137" s="56"/>
      <c r="J137" s="56"/>
      <c r="K137" s="56"/>
    </row>
    <row r="138" spans="8:11" x14ac:dyDescent="0.25">
      <c r="H138" s="28"/>
      <c r="I138" s="56"/>
      <c r="J138" s="56"/>
      <c r="K138" s="56"/>
    </row>
    <row r="139" spans="8:11" ht="15.75" customHeight="1" x14ac:dyDescent="0.25">
      <c r="H139" s="28"/>
      <c r="I139" s="56"/>
      <c r="J139" s="56"/>
      <c r="K139" s="56"/>
    </row>
    <row r="140" spans="8:11" x14ac:dyDescent="0.25">
      <c r="H140" s="28"/>
      <c r="I140" s="56"/>
      <c r="J140" s="56"/>
      <c r="K140" s="56"/>
    </row>
    <row r="141" spans="8:11" x14ac:dyDescent="0.25">
      <c r="H141" s="28"/>
      <c r="I141" s="56"/>
      <c r="J141" s="56"/>
      <c r="K141" s="56"/>
    </row>
    <row r="142" spans="8:11" x14ac:dyDescent="0.25">
      <c r="H142" s="28"/>
      <c r="I142" s="56"/>
      <c r="J142" s="56"/>
      <c r="K142" s="56"/>
    </row>
    <row r="143" spans="8:11" ht="13.5" customHeight="1" x14ac:dyDescent="0.25">
      <c r="H143" s="28"/>
      <c r="I143" s="56"/>
      <c r="J143" s="56"/>
      <c r="K143" s="56"/>
    </row>
    <row r="144" spans="8:11" x14ac:dyDescent="0.25">
      <c r="H144" s="18"/>
    </row>
    <row r="146" spans="2:15" ht="21" x14ac:dyDescent="0.35">
      <c r="B146" s="111" t="s">
        <v>39</v>
      </c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</row>
    <row r="147" spans="2:15" ht="63" x14ac:dyDescent="0.25">
      <c r="B147" s="199" t="s">
        <v>0</v>
      </c>
      <c r="C147" s="199" t="s">
        <v>1</v>
      </c>
      <c r="D147" s="199" t="s">
        <v>2</v>
      </c>
      <c r="E147" s="199" t="s">
        <v>33</v>
      </c>
      <c r="F147" s="199" t="s">
        <v>34</v>
      </c>
      <c r="G147" s="199" t="s">
        <v>35</v>
      </c>
      <c r="H147" s="199" t="s">
        <v>36</v>
      </c>
      <c r="I147" s="199" t="s">
        <v>17</v>
      </c>
      <c r="J147" s="199" t="s">
        <v>18</v>
      </c>
      <c r="K147" s="199" t="s">
        <v>19</v>
      </c>
      <c r="L147" s="199" t="s">
        <v>20</v>
      </c>
      <c r="M147" s="199" t="s">
        <v>21</v>
      </c>
      <c r="N147" s="199" t="s">
        <v>22</v>
      </c>
      <c r="O147" s="199" t="s">
        <v>23</v>
      </c>
    </row>
    <row r="148" spans="2:15" ht="15.75" x14ac:dyDescent="0.25">
      <c r="B148" s="200" t="s">
        <v>4</v>
      </c>
      <c r="C148" s="201">
        <v>3855847</v>
      </c>
      <c r="D148" s="201">
        <v>3721557</v>
      </c>
      <c r="E148" s="202">
        <v>8314445967</v>
      </c>
      <c r="F148" s="202">
        <v>8019872419</v>
      </c>
      <c r="G148" s="202">
        <v>7942116790</v>
      </c>
      <c r="H148" s="202">
        <v>7620635013</v>
      </c>
      <c r="I148" s="203"/>
      <c r="J148" s="203"/>
      <c r="K148" s="203"/>
      <c r="L148" s="204">
        <v>100</v>
      </c>
      <c r="M148" s="204">
        <v>100</v>
      </c>
      <c r="N148" s="204">
        <v>100</v>
      </c>
      <c r="O148" s="205"/>
    </row>
    <row r="149" spans="2:15" ht="15.75" x14ac:dyDescent="0.25">
      <c r="B149" s="200" t="s">
        <v>5</v>
      </c>
      <c r="C149" s="201">
        <v>3895220</v>
      </c>
      <c r="D149" s="201">
        <v>3855847</v>
      </c>
      <c r="E149" s="202">
        <v>8831171863</v>
      </c>
      <c r="F149" s="202">
        <v>8548610464</v>
      </c>
      <c r="G149" s="202">
        <v>8606161046</v>
      </c>
      <c r="H149" s="202">
        <v>8314445967</v>
      </c>
      <c r="I149" s="203">
        <f t="shared" ref="I149:I156" si="24">E149/H149-1</f>
        <v>6.2147964885559848E-2</v>
      </c>
      <c r="J149" s="203">
        <f t="shared" ref="J149:J156" si="25">F149/H149-1</f>
        <v>2.8163571924022079E-2</v>
      </c>
      <c r="K149" s="203">
        <f t="shared" ref="K149:K156" si="26">E149/F149-1</f>
        <v>3.3053488656422658E-2</v>
      </c>
      <c r="L149" s="204">
        <f t="shared" ref="L149:L156" si="27">L148+L148*I149</f>
        <v>106.21479648855599</v>
      </c>
      <c r="M149" s="204">
        <f t="shared" ref="M149:M156" si="28">M148+M148*J149</f>
        <v>102.81635719240221</v>
      </c>
      <c r="N149" s="204">
        <f t="shared" ref="N149:N156" si="29">N148+N148*K149</f>
        <v>103.30534886564226</v>
      </c>
      <c r="O149" s="205" t="s">
        <v>24</v>
      </c>
    </row>
    <row r="150" spans="2:15" ht="15.75" x14ac:dyDescent="0.25">
      <c r="B150" s="200" t="s">
        <v>6</v>
      </c>
      <c r="C150" s="201">
        <v>3883494</v>
      </c>
      <c r="D150" s="201">
        <v>3895220</v>
      </c>
      <c r="E150" s="202">
        <v>9265444086</v>
      </c>
      <c r="F150" s="202">
        <v>9051904445</v>
      </c>
      <c r="G150" s="202">
        <v>9052616143</v>
      </c>
      <c r="H150" s="202">
        <v>8831171863</v>
      </c>
      <c r="I150" s="203">
        <f t="shared" si="24"/>
        <v>4.9174926016271048E-2</v>
      </c>
      <c r="J150" s="203">
        <f t="shared" si="25"/>
        <v>2.4994710263176234E-2</v>
      </c>
      <c r="K150" s="203">
        <f t="shared" si="26"/>
        <v>2.3590576137594299E-2</v>
      </c>
      <c r="L150" s="204">
        <f t="shared" si="27"/>
        <v>111.43790124771402</v>
      </c>
      <c r="M150" s="204">
        <f t="shared" si="28"/>
        <v>105.38622225074154</v>
      </c>
      <c r="N150" s="204">
        <f t="shared" si="29"/>
        <v>105.74238156347793</v>
      </c>
      <c r="O150" s="205" t="s">
        <v>25</v>
      </c>
    </row>
    <row r="151" spans="2:15" ht="15.75" x14ac:dyDescent="0.25">
      <c r="B151" s="200" t="s">
        <v>7</v>
      </c>
      <c r="C151" s="201">
        <v>3795500</v>
      </c>
      <c r="D151" s="201">
        <v>3883494</v>
      </c>
      <c r="E151" s="202">
        <v>9572724115</v>
      </c>
      <c r="F151" s="202">
        <v>9385760351</v>
      </c>
      <c r="G151" s="202">
        <v>9476515285</v>
      </c>
      <c r="H151" s="202">
        <v>9265444086</v>
      </c>
      <c r="I151" s="203">
        <f t="shared" si="24"/>
        <v>3.3164090803191826E-2</v>
      </c>
      <c r="J151" s="203">
        <f t="shared" si="25"/>
        <v>1.2985482820170091E-2</v>
      </c>
      <c r="K151" s="203">
        <f t="shared" si="26"/>
        <v>1.9919937970724E-2</v>
      </c>
      <c r="L151" s="204">
        <f t="shared" si="27"/>
        <v>115.13363792361034</v>
      </c>
      <c r="M151" s="204">
        <f t="shared" si="28"/>
        <v>106.75471322926117</v>
      </c>
      <c r="N151" s="204">
        <f t="shared" si="29"/>
        <v>107.84876324509905</v>
      </c>
      <c r="O151" s="205" t="s">
        <v>26</v>
      </c>
    </row>
    <row r="152" spans="2:15" ht="15.75" x14ac:dyDescent="0.25">
      <c r="B152" s="200" t="s">
        <v>8</v>
      </c>
      <c r="C152" s="201">
        <v>3767561</v>
      </c>
      <c r="D152" s="201">
        <v>3795500</v>
      </c>
      <c r="E152" s="202">
        <v>10120963369</v>
      </c>
      <c r="F152" s="202">
        <v>9811191880</v>
      </c>
      <c r="G152" s="202">
        <v>9883645348</v>
      </c>
      <c r="H152" s="202">
        <v>9572724115</v>
      </c>
      <c r="I152" s="203">
        <f t="shared" si="24"/>
        <v>5.7270976099784932E-2</v>
      </c>
      <c r="J152" s="203">
        <f t="shared" si="25"/>
        <v>2.4911170752986767E-2</v>
      </c>
      <c r="K152" s="203">
        <f t="shared" si="26"/>
        <v>3.1573278026644891E-2</v>
      </c>
      <c r="L152" s="204">
        <f t="shared" si="27"/>
        <v>121.72745374941472</v>
      </c>
      <c r="M152" s="204">
        <f t="shared" si="28"/>
        <v>109.41409811920143</v>
      </c>
      <c r="N152" s="204">
        <f t="shared" si="29"/>
        <v>111.25390223186636</v>
      </c>
      <c r="O152" s="205" t="s">
        <v>27</v>
      </c>
    </row>
    <row r="153" spans="2:15" ht="15.75" x14ac:dyDescent="0.25">
      <c r="B153" s="200" t="s">
        <v>9</v>
      </c>
      <c r="C153" s="201">
        <v>3802870</v>
      </c>
      <c r="D153" s="201">
        <v>3767561</v>
      </c>
      <c r="E153" s="202">
        <v>10789904181</v>
      </c>
      <c r="F153" s="202">
        <v>10482299101</v>
      </c>
      <c r="G153" s="202">
        <v>10423051460</v>
      </c>
      <c r="H153" s="202">
        <v>10120963369</v>
      </c>
      <c r="I153" s="203">
        <f t="shared" si="24"/>
        <v>6.6094578906285895E-2</v>
      </c>
      <c r="J153" s="203">
        <f t="shared" si="25"/>
        <v>3.5701713248637246E-2</v>
      </c>
      <c r="K153" s="203">
        <f t="shared" si="26"/>
        <v>2.9345192026685618E-2</v>
      </c>
      <c r="L153" s="204">
        <f t="shared" si="27"/>
        <v>129.77297854631666</v>
      </c>
      <c r="M153" s="204">
        <f t="shared" si="28"/>
        <v>113.32036887561142</v>
      </c>
      <c r="N153" s="204">
        <f t="shared" si="29"/>
        <v>114.51866935657858</v>
      </c>
      <c r="O153" s="205" t="s">
        <v>28</v>
      </c>
    </row>
    <row r="154" spans="2:15" ht="15.75" x14ac:dyDescent="0.25">
      <c r="B154" s="200" t="s">
        <v>10</v>
      </c>
      <c r="C154" s="201">
        <v>3903867</v>
      </c>
      <c r="D154" s="201">
        <v>3802870</v>
      </c>
      <c r="E154" s="202">
        <v>11438790263</v>
      </c>
      <c r="F154" s="202">
        <v>11211561699</v>
      </c>
      <c r="G154" s="202">
        <v>11025126029</v>
      </c>
      <c r="H154" s="202">
        <v>10789904181</v>
      </c>
      <c r="I154" s="203">
        <f t="shared" si="24"/>
        <v>6.0138261759787204E-2</v>
      </c>
      <c r="J154" s="203">
        <f t="shared" si="25"/>
        <v>3.9078893651576463E-2</v>
      </c>
      <c r="K154" s="203">
        <f t="shared" si="26"/>
        <v>2.026734277529485E-2</v>
      </c>
      <c r="L154" s="204">
        <f t="shared" si="27"/>
        <v>137.57729989948231</v>
      </c>
      <c r="M154" s="204">
        <f t="shared" si="28"/>
        <v>117.74880351945886</v>
      </c>
      <c r="N154" s="204">
        <f t="shared" si="29"/>
        <v>116.83965848259902</v>
      </c>
      <c r="O154" s="205" t="s">
        <v>29</v>
      </c>
    </row>
    <row r="155" spans="2:15" ht="15.75" x14ac:dyDescent="0.25">
      <c r="B155" s="200" t="s">
        <v>11</v>
      </c>
      <c r="C155" s="201">
        <v>3931813</v>
      </c>
      <c r="D155" s="201">
        <v>3903867</v>
      </c>
      <c r="E155" s="202">
        <v>12024026406</v>
      </c>
      <c r="F155" s="202">
        <v>11771203091</v>
      </c>
      <c r="G155" s="202">
        <v>11702790574</v>
      </c>
      <c r="H155" s="202">
        <v>11438790263</v>
      </c>
      <c r="I155" s="203">
        <f t="shared" si="24"/>
        <v>5.1162415740151346E-2</v>
      </c>
      <c r="J155" s="203">
        <f t="shared" si="25"/>
        <v>2.9060138385019973E-2</v>
      </c>
      <c r="K155" s="203">
        <f t="shared" si="26"/>
        <v>2.147812020959039E-2</v>
      </c>
      <c r="L155" s="204">
        <f t="shared" si="27"/>
        <v>144.61608691334712</v>
      </c>
      <c r="M155" s="204">
        <f t="shared" si="28"/>
        <v>121.17060004440486</v>
      </c>
      <c r="N155" s="204">
        <f t="shared" si="29"/>
        <v>119.34915471273577</v>
      </c>
      <c r="O155" s="205" t="s">
        <v>30</v>
      </c>
    </row>
    <row r="156" spans="2:15" ht="15.75" x14ac:dyDescent="0.25">
      <c r="B156" s="200" t="s">
        <v>12</v>
      </c>
      <c r="C156" s="201">
        <v>4065497</v>
      </c>
      <c r="D156" s="201">
        <v>3931813</v>
      </c>
      <c r="E156" s="202">
        <v>12134348827</v>
      </c>
      <c r="F156" s="202">
        <v>12521667785</v>
      </c>
      <c r="G156" s="202">
        <v>11682739052</v>
      </c>
      <c r="H156" s="202">
        <v>12024026406</v>
      </c>
      <c r="I156" s="203">
        <f t="shared" si="24"/>
        <v>9.1751645642552671E-3</v>
      </c>
      <c r="J156" s="203">
        <f t="shared" si="25"/>
        <v>4.1387249345333776E-2</v>
      </c>
      <c r="K156" s="203">
        <f t="shared" si="26"/>
        <v>-3.093189858175116E-2</v>
      </c>
      <c r="L156" s="204">
        <f t="shared" si="27"/>
        <v>145.94296330941572</v>
      </c>
      <c r="M156" s="204">
        <f t="shared" si="28"/>
        <v>126.18551788176636</v>
      </c>
      <c r="N156" s="204">
        <f t="shared" si="29"/>
        <v>115.6574587633437</v>
      </c>
      <c r="O156" s="205" t="s">
        <v>31</v>
      </c>
    </row>
    <row r="157" spans="2:15" ht="15.75" x14ac:dyDescent="0.25">
      <c r="B157" s="77"/>
      <c r="C157" s="77"/>
      <c r="D157" s="77"/>
      <c r="E157" s="77"/>
      <c r="F157" s="77"/>
      <c r="G157" s="77"/>
      <c r="H157" s="199" t="s">
        <v>128</v>
      </c>
      <c r="I157" s="206">
        <f>AVERAGE(I148:I156)</f>
        <v>4.854104734691092E-2</v>
      </c>
      <c r="J157" s="206">
        <f>AVERAGE(J148:J156)</f>
        <v>2.9535366298865329E-2</v>
      </c>
      <c r="K157" s="206">
        <f>AVERAGE(K148:K156)</f>
        <v>1.8537004652650693E-2</v>
      </c>
      <c r="L157" s="77"/>
      <c r="M157" s="77"/>
      <c r="N157" s="77"/>
      <c r="O157" s="77"/>
    </row>
    <row r="158" spans="2:15" x14ac:dyDescent="0.25">
      <c r="G158" s="18"/>
      <c r="H158" s="28"/>
      <c r="I158" s="49"/>
      <c r="J158" s="56"/>
      <c r="K158" s="56"/>
    </row>
    <row r="159" spans="2:15" x14ac:dyDescent="0.25">
      <c r="G159" s="18"/>
      <c r="H159" s="28"/>
      <c r="I159" s="49"/>
      <c r="J159" s="56"/>
      <c r="K159" s="56"/>
    </row>
    <row r="160" spans="2:15" x14ac:dyDescent="0.25">
      <c r="G160" s="18"/>
      <c r="H160" s="28"/>
      <c r="I160" s="49"/>
      <c r="J160" s="56"/>
      <c r="K160" s="56"/>
    </row>
    <row r="161" spans="7:11" x14ac:dyDescent="0.25">
      <c r="G161" s="18"/>
      <c r="H161" s="28"/>
      <c r="I161" s="49"/>
      <c r="J161" s="56"/>
      <c r="K161" s="56"/>
    </row>
    <row r="162" spans="7:11" x14ac:dyDescent="0.25">
      <c r="G162" s="18"/>
      <c r="H162" s="28"/>
      <c r="I162" s="49"/>
      <c r="J162" s="56"/>
      <c r="K162" s="56"/>
    </row>
    <row r="163" spans="7:11" x14ac:dyDescent="0.25">
      <c r="G163" s="18"/>
      <c r="H163" s="28"/>
      <c r="I163" s="49"/>
      <c r="J163" s="56"/>
      <c r="K163" s="56"/>
    </row>
    <row r="164" spans="7:11" x14ac:dyDescent="0.25">
      <c r="G164" s="18"/>
      <c r="H164" s="28"/>
      <c r="I164" s="49"/>
      <c r="J164" s="56"/>
      <c r="K164" s="56"/>
    </row>
    <row r="165" spans="7:11" x14ac:dyDescent="0.25">
      <c r="G165" s="18"/>
      <c r="H165" s="28"/>
      <c r="I165" s="49"/>
      <c r="J165" s="56"/>
      <c r="K165" s="56"/>
    </row>
    <row r="166" spans="7:11" x14ac:dyDescent="0.25">
      <c r="G166" s="18"/>
      <c r="H166" s="28"/>
      <c r="I166" s="49"/>
      <c r="J166" s="56"/>
      <c r="K166" s="56"/>
    </row>
    <row r="167" spans="7:11" x14ac:dyDescent="0.25">
      <c r="G167" s="18"/>
      <c r="H167" s="28"/>
      <c r="I167" s="49"/>
      <c r="J167" s="56"/>
      <c r="K167" s="56"/>
    </row>
    <row r="168" spans="7:11" x14ac:dyDescent="0.25">
      <c r="G168" s="18"/>
      <c r="H168" s="28"/>
      <c r="I168" s="49"/>
      <c r="J168" s="56"/>
      <c r="K168" s="56"/>
    </row>
    <row r="169" spans="7:11" x14ac:dyDescent="0.25">
      <c r="G169" s="18"/>
      <c r="H169" s="28"/>
      <c r="I169" s="49"/>
      <c r="J169" s="56"/>
      <c r="K169" s="56"/>
    </row>
    <row r="170" spans="7:11" x14ac:dyDescent="0.25">
      <c r="G170" s="18"/>
      <c r="H170" s="28"/>
      <c r="I170" s="49"/>
      <c r="J170" s="56"/>
      <c r="K170" s="56"/>
    </row>
    <row r="171" spans="7:11" x14ac:dyDescent="0.25">
      <c r="G171" s="18"/>
      <c r="H171" s="28"/>
      <c r="I171" s="49"/>
      <c r="J171" s="56"/>
      <c r="K171" s="56"/>
    </row>
    <row r="172" spans="7:11" x14ac:dyDescent="0.25">
      <c r="G172" s="18"/>
      <c r="H172" s="28"/>
      <c r="I172" s="49"/>
      <c r="J172" s="56"/>
      <c r="K172" s="56"/>
    </row>
    <row r="173" spans="7:11" x14ac:dyDescent="0.25">
      <c r="G173" s="18"/>
      <c r="H173" s="28"/>
      <c r="I173" s="49"/>
      <c r="J173" s="56"/>
      <c r="K173" s="56"/>
    </row>
    <row r="174" spans="7:11" x14ac:dyDescent="0.25">
      <c r="G174" s="18"/>
      <c r="H174" s="28"/>
      <c r="I174" s="49"/>
      <c r="J174" s="56"/>
      <c r="K174" s="56"/>
    </row>
    <row r="175" spans="7:11" x14ac:dyDescent="0.25">
      <c r="G175" s="18"/>
      <c r="H175" s="28"/>
      <c r="I175" s="49"/>
      <c r="J175" s="56"/>
      <c r="K175" s="56"/>
    </row>
    <row r="176" spans="7:11" x14ac:dyDescent="0.25">
      <c r="G176" s="18"/>
      <c r="H176" s="28"/>
      <c r="I176" s="49"/>
      <c r="J176" s="56"/>
      <c r="K176" s="56"/>
    </row>
    <row r="177" spans="2:15" x14ac:dyDescent="0.25">
      <c r="G177" s="18"/>
      <c r="H177" s="28"/>
      <c r="I177" s="49"/>
      <c r="J177" s="56"/>
      <c r="K177" s="56"/>
    </row>
    <row r="178" spans="2:15" x14ac:dyDescent="0.25">
      <c r="G178" s="18"/>
      <c r="H178" s="28"/>
      <c r="I178" s="49"/>
      <c r="J178" s="56"/>
      <c r="K178" s="56"/>
    </row>
    <row r="179" spans="2:15" x14ac:dyDescent="0.25">
      <c r="H179" s="28"/>
      <c r="I179" s="56"/>
      <c r="J179" s="56"/>
      <c r="K179" s="56"/>
    </row>
    <row r="180" spans="2:15" x14ac:dyDescent="0.25">
      <c r="H180" s="28"/>
      <c r="I180" s="56"/>
      <c r="J180" s="56"/>
      <c r="K180" s="56"/>
    </row>
    <row r="181" spans="2:15" ht="21" x14ac:dyDescent="0.35">
      <c r="B181" s="111" t="s">
        <v>38</v>
      </c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</row>
    <row r="182" spans="2:15" ht="63" x14ac:dyDescent="0.25">
      <c r="B182" s="199" t="s">
        <v>0</v>
      </c>
      <c r="C182" s="199" t="s">
        <v>1</v>
      </c>
      <c r="D182" s="199" t="s">
        <v>2</v>
      </c>
      <c r="E182" s="199" t="s">
        <v>33</v>
      </c>
      <c r="F182" s="199" t="s">
        <v>34</v>
      </c>
      <c r="G182" s="199" t="s">
        <v>35</v>
      </c>
      <c r="H182" s="199" t="s">
        <v>36</v>
      </c>
      <c r="I182" s="199" t="s">
        <v>17</v>
      </c>
      <c r="J182" s="199" t="s">
        <v>18</v>
      </c>
      <c r="K182" s="199" t="s">
        <v>19</v>
      </c>
      <c r="L182" s="199" t="s">
        <v>20</v>
      </c>
      <c r="M182" s="199" t="s">
        <v>21</v>
      </c>
      <c r="N182" s="199" t="s">
        <v>22</v>
      </c>
      <c r="O182" s="199" t="s">
        <v>23</v>
      </c>
    </row>
    <row r="183" spans="2:15" ht="15.75" x14ac:dyDescent="0.25">
      <c r="B183" s="200" t="s">
        <v>4</v>
      </c>
      <c r="C183" s="201">
        <v>4522987</v>
      </c>
      <c r="D183" s="201">
        <v>4610663</v>
      </c>
      <c r="E183" s="202">
        <v>1059430318</v>
      </c>
      <c r="F183" s="202">
        <v>979057211</v>
      </c>
      <c r="G183" s="202">
        <v>1075955126</v>
      </c>
      <c r="H183" s="202">
        <v>985196343</v>
      </c>
      <c r="I183" s="203"/>
      <c r="J183" s="203"/>
      <c r="K183" s="203"/>
      <c r="L183" s="204">
        <v>100</v>
      </c>
      <c r="M183" s="204">
        <v>100</v>
      </c>
      <c r="N183" s="204">
        <v>100</v>
      </c>
      <c r="O183" s="205"/>
    </row>
    <row r="184" spans="2:15" ht="15.75" x14ac:dyDescent="0.25">
      <c r="B184" s="200" t="s">
        <v>5</v>
      </c>
      <c r="C184" s="201">
        <v>4439151</v>
      </c>
      <c r="D184" s="201">
        <v>4522987</v>
      </c>
      <c r="E184" s="202">
        <v>1069978544</v>
      </c>
      <c r="F184" s="202">
        <v>1046439405</v>
      </c>
      <c r="G184" s="202">
        <v>1091495072</v>
      </c>
      <c r="H184" s="202">
        <v>1059430318</v>
      </c>
      <c r="I184" s="203">
        <f t="shared" ref="I184:I191" si="30">E184/H184-1</f>
        <v>9.9565075878826903E-3</v>
      </c>
      <c r="J184" s="203">
        <f t="shared" ref="J184:J191" si="31">F184/H184-1</f>
        <v>-1.2262168430788645E-2</v>
      </c>
      <c r="K184" s="203">
        <f t="shared" ref="K184:K191" si="32">E184/F184-1</f>
        <v>2.2494507457887725E-2</v>
      </c>
      <c r="L184" s="204">
        <f t="shared" ref="L184:L191" si="33">L183+L183*I184</f>
        <v>100.99565075878827</v>
      </c>
      <c r="M184" s="204">
        <f t="shared" ref="M184:M191" si="34">M183+M183*J184</f>
        <v>98.773783156921141</v>
      </c>
      <c r="N184" s="204">
        <f t="shared" ref="N184:N191" si="35">N183+N183*K184</f>
        <v>102.24945074578878</v>
      </c>
      <c r="O184" s="205" t="s">
        <v>24</v>
      </c>
    </row>
    <row r="185" spans="2:15" ht="15.75" x14ac:dyDescent="0.25">
      <c r="B185" s="200" t="s">
        <v>6</v>
      </c>
      <c r="C185" s="201">
        <v>4344753</v>
      </c>
      <c r="D185" s="201">
        <v>4439151</v>
      </c>
      <c r="E185" s="202">
        <v>1069615267</v>
      </c>
      <c r="F185" s="202">
        <v>1048672697</v>
      </c>
      <c r="G185" s="202">
        <v>1094487690</v>
      </c>
      <c r="H185" s="202">
        <v>1069978544</v>
      </c>
      <c r="I185" s="203">
        <f t="shared" si="30"/>
        <v>-3.3951802308285206E-4</v>
      </c>
      <c r="J185" s="203">
        <f t="shared" si="31"/>
        <v>-1.9912405832317348E-2</v>
      </c>
      <c r="K185" s="203">
        <f t="shared" si="32"/>
        <v>1.9970549495482937E-2</v>
      </c>
      <c r="L185" s="204">
        <f t="shared" si="33"/>
        <v>100.96136091510269</v>
      </c>
      <c r="M185" s="204">
        <f t="shared" si="34"/>
        <v>96.806959501107215</v>
      </c>
      <c r="N185" s="204">
        <f t="shared" si="35"/>
        <v>104.29142846279349</v>
      </c>
      <c r="O185" s="205" t="s">
        <v>25</v>
      </c>
    </row>
    <row r="186" spans="2:15" ht="15.75" x14ac:dyDescent="0.25">
      <c r="B186" s="200" t="s">
        <v>7</v>
      </c>
      <c r="C186" s="201">
        <v>4484170</v>
      </c>
      <c r="D186" s="201">
        <v>4344753</v>
      </c>
      <c r="E186" s="202">
        <v>1140550342</v>
      </c>
      <c r="F186" s="202">
        <v>1099938507</v>
      </c>
      <c r="G186" s="202">
        <v>1109108585</v>
      </c>
      <c r="H186" s="202">
        <v>1069615267</v>
      </c>
      <c r="I186" s="203">
        <f t="shared" si="30"/>
        <v>6.6318308263264569E-2</v>
      </c>
      <c r="J186" s="203">
        <f t="shared" si="31"/>
        <v>2.834967014359191E-2</v>
      </c>
      <c r="K186" s="203">
        <f t="shared" si="32"/>
        <v>3.6921914035690673E-2</v>
      </c>
      <c r="L186" s="204">
        <f t="shared" si="33"/>
        <v>107.65694757094919</v>
      </c>
      <c r="M186" s="204">
        <f t="shared" si="34"/>
        <v>99.551404870567666</v>
      </c>
      <c r="N186" s="204">
        <f t="shared" si="35"/>
        <v>108.14206761915614</v>
      </c>
      <c r="O186" s="205" t="s">
        <v>26</v>
      </c>
    </row>
    <row r="187" spans="2:15" ht="15.75" x14ac:dyDescent="0.25">
      <c r="B187" s="200" t="s">
        <v>8</v>
      </c>
      <c r="C187" s="201">
        <v>4101138</v>
      </c>
      <c r="D187" s="201">
        <v>4484170</v>
      </c>
      <c r="E187" s="202">
        <v>1087054476</v>
      </c>
      <c r="F187" s="202">
        <v>1045037011</v>
      </c>
      <c r="G187" s="202">
        <v>1187669186</v>
      </c>
      <c r="H187" s="202">
        <v>1140550342</v>
      </c>
      <c r="I187" s="203">
        <f t="shared" si="30"/>
        <v>-4.6903555266304964E-2</v>
      </c>
      <c r="J187" s="203">
        <f t="shared" si="31"/>
        <v>-8.3743196142060383E-2</v>
      </c>
      <c r="K187" s="203">
        <f t="shared" si="32"/>
        <v>4.0206676469566771E-2</v>
      </c>
      <c r="L187" s="204">
        <f t="shared" si="33"/>
        <v>102.60745398075348</v>
      </c>
      <c r="M187" s="204">
        <f t="shared" si="34"/>
        <v>91.214652046274054</v>
      </c>
      <c r="N187" s="204">
        <f t="shared" si="35"/>
        <v>112.49010074466956</v>
      </c>
      <c r="O187" s="205" t="s">
        <v>27</v>
      </c>
    </row>
    <row r="188" spans="2:15" ht="15.75" x14ac:dyDescent="0.25">
      <c r="B188" s="200" t="s">
        <v>9</v>
      </c>
      <c r="C188" s="201">
        <v>3812377</v>
      </c>
      <c r="D188" s="201">
        <v>4101138</v>
      </c>
      <c r="E188" s="202">
        <v>1048592973</v>
      </c>
      <c r="F188" s="202">
        <v>1000945704</v>
      </c>
      <c r="G188" s="202">
        <v>1137603596</v>
      </c>
      <c r="H188" s="202">
        <v>1087054476</v>
      </c>
      <c r="I188" s="203">
        <f t="shared" si="30"/>
        <v>-3.5381394262342325E-2</v>
      </c>
      <c r="J188" s="203">
        <f t="shared" si="31"/>
        <v>-7.921293173535493E-2</v>
      </c>
      <c r="K188" s="203">
        <f t="shared" si="32"/>
        <v>4.7602251360479464E-2</v>
      </c>
      <c r="L188" s="204">
        <f t="shared" si="33"/>
        <v>98.977059197205293</v>
      </c>
      <c r="M188" s="204">
        <f t="shared" si="34"/>
        <v>83.989272040468393</v>
      </c>
      <c r="N188" s="204">
        <f t="shared" si="35"/>
        <v>117.84488279588298</v>
      </c>
      <c r="O188" s="205" t="s">
        <v>28</v>
      </c>
    </row>
    <row r="189" spans="2:15" ht="15.75" x14ac:dyDescent="0.25">
      <c r="B189" s="200" t="s">
        <v>10</v>
      </c>
      <c r="C189" s="201">
        <v>3380432</v>
      </c>
      <c r="D189" s="201">
        <v>3812377</v>
      </c>
      <c r="E189" s="202">
        <v>999936997</v>
      </c>
      <c r="F189" s="202">
        <v>948859243</v>
      </c>
      <c r="G189" s="202">
        <v>1107538311</v>
      </c>
      <c r="H189" s="202">
        <v>1048592973</v>
      </c>
      <c r="I189" s="203">
        <f t="shared" si="30"/>
        <v>-4.6401203567859484E-2</v>
      </c>
      <c r="J189" s="203">
        <f t="shared" si="31"/>
        <v>-9.5111957230329391E-2</v>
      </c>
      <c r="K189" s="203">
        <f t="shared" si="32"/>
        <v>5.3830696572557901E-2</v>
      </c>
      <c r="L189" s="204">
        <f t="shared" si="33"/>
        <v>94.384404524847696</v>
      </c>
      <c r="M189" s="204">
        <f t="shared" si="34"/>
        <v>76.000887990348858</v>
      </c>
      <c r="N189" s="204">
        <f t="shared" si="35"/>
        <v>124.18855492429681</v>
      </c>
      <c r="O189" s="205" t="s">
        <v>29</v>
      </c>
    </row>
    <row r="190" spans="2:15" ht="15.75" x14ac:dyDescent="0.25">
      <c r="B190" s="200" t="s">
        <v>11</v>
      </c>
      <c r="C190" s="201">
        <v>3697380</v>
      </c>
      <c r="D190" s="201">
        <v>3380432</v>
      </c>
      <c r="E190" s="202">
        <v>1103350746</v>
      </c>
      <c r="F190" s="202">
        <v>1090990708</v>
      </c>
      <c r="G190" s="202">
        <v>1016450602</v>
      </c>
      <c r="H190" s="202">
        <v>999936997</v>
      </c>
      <c r="I190" s="203">
        <f t="shared" si="30"/>
        <v>0.10342026478694244</v>
      </c>
      <c r="J190" s="203">
        <f t="shared" si="31"/>
        <v>9.1059448018403488E-2</v>
      </c>
      <c r="K190" s="203">
        <f t="shared" si="32"/>
        <v>1.1329187232637761E-2</v>
      </c>
      <c r="L190" s="204">
        <f t="shared" si="33"/>
        <v>104.14566463256533</v>
      </c>
      <c r="M190" s="204">
        <f t="shared" si="34"/>
        <v>82.921486899658532</v>
      </c>
      <c r="N190" s="204">
        <f t="shared" si="35"/>
        <v>125.59551031518488</v>
      </c>
      <c r="O190" s="205" t="s">
        <v>30</v>
      </c>
    </row>
    <row r="191" spans="2:15" ht="15.75" x14ac:dyDescent="0.25">
      <c r="B191" s="200" t="s">
        <v>12</v>
      </c>
      <c r="C191" s="201">
        <v>4019460</v>
      </c>
      <c r="D191" s="201">
        <v>3697380</v>
      </c>
      <c r="E191" s="202">
        <v>1229363880</v>
      </c>
      <c r="F191" s="202">
        <v>1188330589</v>
      </c>
      <c r="G191" s="202">
        <v>1148618596</v>
      </c>
      <c r="H191" s="202">
        <v>1103350746</v>
      </c>
      <c r="I191" s="203">
        <f t="shared" si="30"/>
        <v>0.11420949725809137</v>
      </c>
      <c r="J191" s="203">
        <f t="shared" si="31"/>
        <v>7.7019790223624929E-2</v>
      </c>
      <c r="K191" s="203">
        <f t="shared" si="32"/>
        <v>3.4530198397510148E-2</v>
      </c>
      <c r="L191" s="204">
        <f t="shared" si="33"/>
        <v>116.0400886318604</v>
      </c>
      <c r="M191" s="204">
        <f t="shared" si="34"/>
        <v>89.308082425701301</v>
      </c>
      <c r="N191" s="204">
        <f t="shared" si="35"/>
        <v>129.93234820420474</v>
      </c>
      <c r="O191" s="205" t="s">
        <v>31</v>
      </c>
    </row>
    <row r="192" spans="2:15" ht="15.75" x14ac:dyDescent="0.25">
      <c r="B192" s="77"/>
      <c r="C192" s="77"/>
      <c r="D192" s="77"/>
      <c r="E192" s="77"/>
      <c r="F192" s="77"/>
      <c r="G192" s="77"/>
      <c r="H192" s="199" t="s">
        <v>128</v>
      </c>
      <c r="I192" s="206">
        <f>AVERAGE(I183:I191)</f>
        <v>2.0609863347073931E-2</v>
      </c>
      <c r="J192" s="206">
        <f>AVERAGE(J183:J191)</f>
        <v>-1.1726718873153796E-2</v>
      </c>
      <c r="K192" s="206">
        <f>AVERAGE(K183:K191)</f>
        <v>3.3360747627726672E-2</v>
      </c>
      <c r="L192" s="77"/>
      <c r="M192" s="77"/>
      <c r="N192" s="77"/>
      <c r="O192" s="77"/>
    </row>
    <row r="193" spans="6:13" x14ac:dyDescent="0.25">
      <c r="F193" s="18"/>
      <c r="G193" s="18"/>
      <c r="H193" s="28"/>
      <c r="I193" s="49"/>
      <c r="J193" s="49"/>
      <c r="K193" s="49"/>
      <c r="L193" s="18"/>
      <c r="M193" s="18"/>
    </row>
    <row r="194" spans="6:13" x14ac:dyDescent="0.25">
      <c r="F194" s="18"/>
      <c r="G194" s="18"/>
      <c r="H194" s="28"/>
      <c r="I194" s="49"/>
      <c r="J194" s="49"/>
      <c r="K194" s="49"/>
      <c r="L194" s="18"/>
      <c r="M194" s="18"/>
    </row>
    <row r="195" spans="6:13" x14ac:dyDescent="0.25">
      <c r="F195" s="18"/>
      <c r="G195" s="18"/>
      <c r="H195" s="28"/>
      <c r="I195" s="49"/>
      <c r="J195" s="49"/>
      <c r="K195" s="49"/>
      <c r="L195" s="18"/>
      <c r="M195" s="18"/>
    </row>
    <row r="196" spans="6:13" x14ac:dyDescent="0.25">
      <c r="F196" s="18"/>
      <c r="G196" s="18"/>
      <c r="H196" s="28"/>
      <c r="I196" s="49"/>
      <c r="J196" s="49"/>
      <c r="K196" s="49"/>
      <c r="L196" s="18"/>
      <c r="M196" s="18"/>
    </row>
    <row r="197" spans="6:13" x14ac:dyDescent="0.25">
      <c r="F197" s="18"/>
      <c r="G197" s="18"/>
      <c r="H197" s="28"/>
      <c r="I197" s="49"/>
      <c r="J197" s="49"/>
      <c r="K197" s="49"/>
      <c r="L197" s="18"/>
      <c r="M197" s="18"/>
    </row>
    <row r="198" spans="6:13" x14ac:dyDescent="0.25">
      <c r="F198" s="18"/>
      <c r="G198" s="18"/>
      <c r="H198" s="28"/>
      <c r="I198" s="49"/>
      <c r="J198" s="49"/>
      <c r="K198" s="49"/>
      <c r="L198" s="18"/>
      <c r="M198" s="18"/>
    </row>
    <row r="199" spans="6:13" x14ac:dyDescent="0.25">
      <c r="F199" s="18"/>
      <c r="G199" s="18"/>
      <c r="H199" s="28"/>
      <c r="I199" s="49"/>
      <c r="J199" s="49"/>
      <c r="K199" s="49"/>
      <c r="L199" s="18"/>
      <c r="M199" s="18"/>
    </row>
    <row r="200" spans="6:13" x14ac:dyDescent="0.25">
      <c r="F200" s="18"/>
      <c r="G200" s="18"/>
      <c r="H200" s="28"/>
      <c r="I200" s="49"/>
      <c r="J200" s="49"/>
      <c r="K200" s="49"/>
      <c r="L200" s="18"/>
      <c r="M200" s="18"/>
    </row>
    <row r="201" spans="6:13" x14ac:dyDescent="0.25">
      <c r="F201" s="18"/>
      <c r="G201" s="18"/>
      <c r="H201" s="28"/>
      <c r="I201" s="49"/>
      <c r="J201" s="49"/>
      <c r="K201" s="49"/>
      <c r="L201" s="18"/>
      <c r="M201" s="18"/>
    </row>
    <row r="202" spans="6:13" x14ac:dyDescent="0.25">
      <c r="F202" s="18"/>
      <c r="G202" s="18"/>
      <c r="H202" s="28"/>
      <c r="I202" s="49"/>
      <c r="J202" s="49"/>
      <c r="K202" s="49"/>
      <c r="L202" s="18"/>
      <c r="M202" s="18"/>
    </row>
    <row r="203" spans="6:13" x14ac:dyDescent="0.25">
      <c r="F203" s="18"/>
      <c r="G203" s="18"/>
      <c r="H203" s="28"/>
      <c r="I203" s="49"/>
      <c r="J203" s="49"/>
      <c r="K203" s="49"/>
      <c r="L203" s="18"/>
      <c r="M203" s="18"/>
    </row>
    <row r="204" spans="6:13" x14ac:dyDescent="0.25">
      <c r="F204" s="18"/>
      <c r="G204" s="18"/>
      <c r="H204" s="28"/>
      <c r="I204" s="49"/>
      <c r="J204" s="49"/>
      <c r="K204" s="49"/>
      <c r="L204" s="18"/>
      <c r="M204" s="18"/>
    </row>
    <row r="205" spans="6:13" x14ac:dyDescent="0.25">
      <c r="F205" s="18"/>
      <c r="G205" s="18"/>
      <c r="H205" s="28"/>
      <c r="I205" s="49"/>
      <c r="J205" s="49"/>
      <c r="K205" s="49"/>
      <c r="L205" s="18"/>
      <c r="M205" s="18"/>
    </row>
    <row r="206" spans="6:13" x14ac:dyDescent="0.25">
      <c r="F206" s="18"/>
      <c r="G206" s="18"/>
      <c r="H206" s="28"/>
      <c r="I206" s="49"/>
      <c r="J206" s="49"/>
      <c r="K206" s="49"/>
      <c r="L206" s="18"/>
      <c r="M206" s="18"/>
    </row>
    <row r="207" spans="6:13" x14ac:dyDescent="0.25">
      <c r="F207" s="18"/>
      <c r="G207" s="18"/>
      <c r="H207" s="28"/>
      <c r="I207" s="49"/>
      <c r="J207" s="49"/>
      <c r="K207" s="49"/>
      <c r="L207" s="18"/>
      <c r="M207" s="18"/>
    </row>
    <row r="208" spans="6:13" x14ac:dyDescent="0.25">
      <c r="F208" s="18"/>
      <c r="G208" s="18"/>
      <c r="H208" s="28"/>
      <c r="I208" s="49"/>
      <c r="J208" s="49"/>
      <c r="K208" s="49"/>
      <c r="L208" s="18"/>
      <c r="M208" s="18"/>
    </row>
    <row r="209" spans="2:15" x14ac:dyDescent="0.25">
      <c r="F209" s="18"/>
      <c r="G209" s="18"/>
      <c r="H209" s="28"/>
      <c r="I209" s="49"/>
      <c r="J209" s="49"/>
      <c r="K209" s="49"/>
      <c r="L209" s="18"/>
      <c r="M209" s="18"/>
    </row>
    <row r="210" spans="2:15" x14ac:dyDescent="0.25">
      <c r="F210" s="18"/>
      <c r="G210" s="18"/>
      <c r="H210" s="28"/>
      <c r="I210" s="49"/>
      <c r="J210" s="49"/>
      <c r="K210" s="49"/>
      <c r="L210" s="18"/>
      <c r="M210" s="18"/>
    </row>
    <row r="211" spans="2:15" x14ac:dyDescent="0.25">
      <c r="F211" s="18"/>
      <c r="G211" s="18"/>
      <c r="H211" s="28"/>
      <c r="I211" s="49"/>
      <c r="J211" s="49"/>
      <c r="K211" s="49"/>
      <c r="L211" s="18"/>
      <c r="M211" s="18"/>
    </row>
    <row r="212" spans="2:15" ht="17.25" customHeight="1" x14ac:dyDescent="0.25">
      <c r="F212" s="18"/>
      <c r="G212" s="18"/>
      <c r="H212" s="28"/>
      <c r="I212" s="49"/>
      <c r="J212" s="49"/>
      <c r="K212" s="49"/>
      <c r="L212" s="18"/>
      <c r="M212" s="18"/>
    </row>
    <row r="213" spans="2:15" x14ac:dyDescent="0.25">
      <c r="F213" s="18"/>
      <c r="G213" s="18"/>
      <c r="H213" s="28"/>
      <c r="I213" s="49"/>
      <c r="J213" s="49"/>
      <c r="K213" s="49"/>
      <c r="L213" s="18"/>
      <c r="M213" s="18"/>
    </row>
    <row r="214" spans="2:15" ht="21" x14ac:dyDescent="0.35">
      <c r="B214" s="111" t="s">
        <v>191</v>
      </c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</row>
    <row r="215" spans="2:15" ht="63" x14ac:dyDescent="0.25">
      <c r="B215" s="199" t="s">
        <v>0</v>
      </c>
      <c r="C215" s="199" t="s">
        <v>1</v>
      </c>
      <c r="D215" s="199" t="s">
        <v>2</v>
      </c>
      <c r="E215" s="199" t="s">
        <v>33</v>
      </c>
      <c r="F215" s="199" t="s">
        <v>34</v>
      </c>
      <c r="G215" s="199" t="s">
        <v>35</v>
      </c>
      <c r="H215" s="199" t="s">
        <v>36</v>
      </c>
      <c r="I215" s="199" t="s">
        <v>17</v>
      </c>
      <c r="J215" s="199" t="s">
        <v>18</v>
      </c>
      <c r="K215" s="199" t="s">
        <v>19</v>
      </c>
      <c r="L215" s="199" t="s">
        <v>20</v>
      </c>
      <c r="M215" s="199" t="s">
        <v>21</v>
      </c>
      <c r="N215" s="199" t="s">
        <v>22</v>
      </c>
      <c r="O215" s="199" t="s">
        <v>23</v>
      </c>
    </row>
    <row r="216" spans="2:15" ht="15.75" x14ac:dyDescent="0.25">
      <c r="B216" s="200" t="s">
        <v>4</v>
      </c>
      <c r="C216" s="201">
        <v>4697306</v>
      </c>
      <c r="D216" s="201">
        <v>4427391</v>
      </c>
      <c r="E216" s="202">
        <v>2952724930</v>
      </c>
      <c r="F216" s="202">
        <v>2905963247</v>
      </c>
      <c r="G216" s="202">
        <v>2772710829</v>
      </c>
      <c r="H216" s="202">
        <v>2717082082</v>
      </c>
      <c r="I216" s="203"/>
      <c r="J216" s="203"/>
      <c r="K216" s="203"/>
      <c r="L216" s="204">
        <v>100</v>
      </c>
      <c r="M216" s="204">
        <v>100</v>
      </c>
      <c r="N216" s="204">
        <v>100</v>
      </c>
      <c r="O216" s="205"/>
    </row>
    <row r="217" spans="2:15" ht="15.75" x14ac:dyDescent="0.25">
      <c r="B217" s="200" t="s">
        <v>5</v>
      </c>
      <c r="C217" s="201">
        <v>4761210</v>
      </c>
      <c r="D217" s="201">
        <v>4697306</v>
      </c>
      <c r="E217" s="202">
        <v>3205238545</v>
      </c>
      <c r="F217" s="202">
        <v>3097941853</v>
      </c>
      <c r="G217" s="202">
        <v>3150552216</v>
      </c>
      <c r="H217" s="202">
        <v>2952724930</v>
      </c>
      <c r="I217" s="203">
        <f t="shared" ref="I217:I224" si="36">E217/H217-1</f>
        <v>8.5518841404573331E-2</v>
      </c>
      <c r="J217" s="203">
        <f t="shared" ref="J217:J224" si="37">F217/H217-1</f>
        <v>4.9180647179349668E-2</v>
      </c>
      <c r="K217" s="203">
        <f t="shared" ref="K217:K224" si="38">E217/F217-1</f>
        <v>3.4634830830054364E-2</v>
      </c>
      <c r="L217" s="204">
        <f t="shared" ref="L217:L224" si="39">L216+L216*I217</f>
        <v>108.55188414045733</v>
      </c>
      <c r="M217" s="204">
        <f t="shared" ref="M217:M224" si="40">M216+M216*J217</f>
        <v>104.91806471793497</v>
      </c>
      <c r="N217" s="204">
        <f t="shared" ref="N217:N224" si="41">N216+N216*K217</f>
        <v>103.46348308300544</v>
      </c>
      <c r="O217" s="205" t="s">
        <v>24</v>
      </c>
    </row>
    <row r="218" spans="2:15" ht="15.75" x14ac:dyDescent="0.25">
      <c r="B218" s="200" t="s">
        <v>6</v>
      </c>
      <c r="C218" s="201">
        <v>4933355</v>
      </c>
      <c r="D218" s="201">
        <v>4761210</v>
      </c>
      <c r="E218" s="202">
        <v>3274172806</v>
      </c>
      <c r="F218" s="202">
        <v>3305204997</v>
      </c>
      <c r="G218" s="202">
        <v>3186417432</v>
      </c>
      <c r="H218" s="202">
        <v>3205238545</v>
      </c>
      <c r="I218" s="203">
        <f t="shared" si="36"/>
        <v>2.1506749039797324E-2</v>
      </c>
      <c r="J218" s="203">
        <f t="shared" si="37"/>
        <v>3.1188459328851614E-2</v>
      </c>
      <c r="K218" s="203">
        <f t="shared" si="38"/>
        <v>-9.3888854180501635E-3</v>
      </c>
      <c r="L218" s="204">
        <f t="shared" si="39"/>
        <v>110.8864822704633</v>
      </c>
      <c r="M218" s="204">
        <f t="shared" si="40"/>
        <v>108.1902975122521</v>
      </c>
      <c r="N218" s="204">
        <f t="shared" si="41"/>
        <v>102.49207629538674</v>
      </c>
      <c r="O218" s="205" t="s">
        <v>25</v>
      </c>
    </row>
    <row r="219" spans="2:15" ht="15.75" x14ac:dyDescent="0.25">
      <c r="B219" s="200" t="s">
        <v>7</v>
      </c>
      <c r="C219" s="201">
        <v>5121897</v>
      </c>
      <c r="D219" s="201">
        <v>4933355</v>
      </c>
      <c r="E219" s="202">
        <v>3486477856</v>
      </c>
      <c r="F219" s="202">
        <v>3422169332</v>
      </c>
      <c r="G219" s="202">
        <v>3346992339</v>
      </c>
      <c r="H219" s="202">
        <v>3274172806</v>
      </c>
      <c r="I219" s="203">
        <f t="shared" si="36"/>
        <v>6.4842347236818476E-2</v>
      </c>
      <c r="J219" s="203">
        <f t="shared" si="37"/>
        <v>4.5201195773415748E-2</v>
      </c>
      <c r="K219" s="203">
        <f t="shared" si="38"/>
        <v>1.8791742243337906E-2</v>
      </c>
      <c r="L219" s="204">
        <f t="shared" si="39"/>
        <v>118.076622057714</v>
      </c>
      <c r="M219" s="204">
        <f t="shared" si="40"/>
        <v>113.08062833088751</v>
      </c>
      <c r="N219" s="204">
        <f t="shared" si="41"/>
        <v>104.41808097511417</v>
      </c>
      <c r="O219" s="205" t="s">
        <v>26</v>
      </c>
    </row>
    <row r="220" spans="2:15" ht="15.75" x14ac:dyDescent="0.25">
      <c r="B220" s="200" t="s">
        <v>8</v>
      </c>
      <c r="C220" s="201">
        <v>5171936</v>
      </c>
      <c r="D220" s="201">
        <v>5121897</v>
      </c>
      <c r="E220" s="202">
        <v>3585941224</v>
      </c>
      <c r="F220" s="202">
        <v>3538404651</v>
      </c>
      <c r="G220" s="202">
        <v>3542325770</v>
      </c>
      <c r="H220" s="202">
        <v>3486477856</v>
      </c>
      <c r="I220" s="203">
        <f t="shared" si="36"/>
        <v>2.852832345653078E-2</v>
      </c>
      <c r="J220" s="203">
        <f t="shared" si="37"/>
        <v>1.4893768767421545E-2</v>
      </c>
      <c r="K220" s="203">
        <f t="shared" si="38"/>
        <v>1.3434464875735852E-2</v>
      </c>
      <c r="L220" s="204">
        <f t="shared" si="39"/>
        <v>121.44515012443101</v>
      </c>
      <c r="M220" s="204">
        <f t="shared" si="40"/>
        <v>114.76482506132248</v>
      </c>
      <c r="N220" s="204">
        <f t="shared" si="41"/>
        <v>105.82088201636608</v>
      </c>
      <c r="O220" s="205" t="s">
        <v>27</v>
      </c>
    </row>
    <row r="221" spans="2:15" ht="15.75" x14ac:dyDescent="0.25">
      <c r="B221" s="200" t="s">
        <v>9</v>
      </c>
      <c r="C221" s="201">
        <v>5432027</v>
      </c>
      <c r="D221" s="201">
        <v>5171936</v>
      </c>
      <c r="E221" s="202">
        <v>3789125004</v>
      </c>
      <c r="F221" s="202">
        <v>3769797791</v>
      </c>
      <c r="G221" s="202">
        <v>3612331360</v>
      </c>
      <c r="H221" s="202">
        <v>3585941224</v>
      </c>
      <c r="I221" s="203">
        <f t="shared" si="36"/>
        <v>5.6661213139839184E-2</v>
      </c>
      <c r="J221" s="203">
        <f t="shared" si="37"/>
        <v>5.1271494850357202E-2</v>
      </c>
      <c r="K221" s="203">
        <f t="shared" si="38"/>
        <v>5.1268566834385965E-3</v>
      </c>
      <c r="L221" s="204">
        <f t="shared" si="39"/>
        <v>128.32637966043117</v>
      </c>
      <c r="M221" s="204">
        <f t="shared" si="40"/>
        <v>120.64898919845622</v>
      </c>
      <c r="N221" s="204">
        <f t="shared" si="41"/>
        <v>106.36341051257905</v>
      </c>
      <c r="O221" s="205" t="s">
        <v>28</v>
      </c>
    </row>
    <row r="222" spans="2:15" ht="15.75" x14ac:dyDescent="0.25">
      <c r="B222" s="200" t="s">
        <v>10</v>
      </c>
      <c r="C222" s="201">
        <v>5578774</v>
      </c>
      <c r="D222" s="201">
        <v>5432027</v>
      </c>
      <c r="E222" s="202">
        <v>4021050206</v>
      </c>
      <c r="F222" s="202">
        <v>3909961849</v>
      </c>
      <c r="G222" s="202">
        <v>3906973161</v>
      </c>
      <c r="H222" s="202">
        <v>3789125004</v>
      </c>
      <c r="I222" s="203">
        <f t="shared" si="36"/>
        <v>6.1208115793268236E-2</v>
      </c>
      <c r="J222" s="203">
        <f t="shared" si="37"/>
        <v>3.1890435093178127E-2</v>
      </c>
      <c r="K222" s="203">
        <f t="shared" si="38"/>
        <v>2.8411621721682989E-2</v>
      </c>
      <c r="L222" s="204">
        <f t="shared" si="39"/>
        <v>136.18099556601774</v>
      </c>
      <c r="M222" s="204">
        <f t="shared" si="40"/>
        <v>124.49653795754713</v>
      </c>
      <c r="N222" s="204">
        <f t="shared" si="41"/>
        <v>109.38536749709053</v>
      </c>
      <c r="O222" s="205" t="s">
        <v>29</v>
      </c>
    </row>
    <row r="223" spans="2:15" ht="15.75" x14ac:dyDescent="0.25">
      <c r="B223" s="200" t="s">
        <v>11</v>
      </c>
      <c r="C223" s="201">
        <v>5847820</v>
      </c>
      <c r="D223" s="201">
        <v>5578774</v>
      </c>
      <c r="E223" s="202">
        <v>4288257114</v>
      </c>
      <c r="F223" s="202">
        <v>4229262864</v>
      </c>
      <c r="G223" s="202">
        <v>4133325583</v>
      </c>
      <c r="H223" s="202">
        <v>4021050206</v>
      </c>
      <c r="I223" s="203">
        <f t="shared" si="36"/>
        <v>6.6452019823400432E-2</v>
      </c>
      <c r="J223" s="203">
        <f t="shared" si="37"/>
        <v>5.1780666078059978E-2</v>
      </c>
      <c r="K223" s="203">
        <f t="shared" si="38"/>
        <v>1.3949062022643677E-2</v>
      </c>
      <c r="L223" s="204">
        <f t="shared" si="39"/>
        <v>145.23049778294117</v>
      </c>
      <c r="M223" s="204">
        <f t="shared" si="40"/>
        <v>130.94305161740141</v>
      </c>
      <c r="N223" s="204">
        <f t="shared" si="41"/>
        <v>110.91119077267712</v>
      </c>
      <c r="O223" s="205" t="s">
        <v>30</v>
      </c>
    </row>
    <row r="224" spans="2:15" ht="15.75" x14ac:dyDescent="0.25">
      <c r="B224" s="200" t="s">
        <v>12</v>
      </c>
      <c r="C224" s="201">
        <v>5994769</v>
      </c>
      <c r="D224" s="201">
        <v>5847820</v>
      </c>
      <c r="E224" s="202">
        <v>4409880880</v>
      </c>
      <c r="F224" s="202">
        <v>4414956363</v>
      </c>
      <c r="G224" s="202">
        <v>4347867351</v>
      </c>
      <c r="H224" s="202">
        <v>4288257114</v>
      </c>
      <c r="I224" s="203">
        <f t="shared" si="36"/>
        <v>2.8362050774178416E-2</v>
      </c>
      <c r="J224" s="203">
        <f t="shared" si="37"/>
        <v>2.9545627893057258E-2</v>
      </c>
      <c r="K224" s="203">
        <f t="shared" si="38"/>
        <v>-1.1496111360319583E-3</v>
      </c>
      <c r="L224" s="204">
        <f t="shared" si="39"/>
        <v>149.34953253502016</v>
      </c>
      <c r="M224" s="204">
        <f t="shared" si="40"/>
        <v>134.81184629567053</v>
      </c>
      <c r="N224" s="204">
        <f t="shared" si="41"/>
        <v>110.78368603265429</v>
      </c>
      <c r="O224" s="205" t="s">
        <v>31</v>
      </c>
    </row>
    <row r="225" spans="2:15" ht="15.75" x14ac:dyDescent="0.25">
      <c r="B225" s="77"/>
      <c r="C225" s="77"/>
      <c r="D225" s="77"/>
      <c r="E225" s="77"/>
      <c r="F225" s="77"/>
      <c r="G225" s="77"/>
      <c r="H225" s="199" t="s">
        <v>128</v>
      </c>
      <c r="I225" s="206">
        <f>AVERAGE(I216:I224)</f>
        <v>5.1634957583550772E-2</v>
      </c>
      <c r="J225" s="206">
        <f>AVERAGE(J216:J224)</f>
        <v>3.8119036870461392E-2</v>
      </c>
      <c r="K225" s="206">
        <f>AVERAGE(K216:K224)</f>
        <v>1.2976260227851408E-2</v>
      </c>
      <c r="L225" s="77"/>
      <c r="M225" s="77"/>
      <c r="N225" s="77"/>
      <c r="O225" s="77"/>
    </row>
    <row r="226" spans="2:15" x14ac:dyDescent="0.25">
      <c r="G226" s="18"/>
      <c r="H226" s="28"/>
      <c r="I226" s="49"/>
      <c r="J226" s="56"/>
      <c r="K226" s="56"/>
    </row>
    <row r="227" spans="2:15" x14ac:dyDescent="0.25">
      <c r="G227" s="18"/>
      <c r="H227" s="28"/>
      <c r="I227" s="49"/>
      <c r="J227" s="56"/>
      <c r="K227" s="56"/>
    </row>
    <row r="228" spans="2:15" x14ac:dyDescent="0.25">
      <c r="G228" s="18"/>
      <c r="H228" s="28"/>
      <c r="I228" s="49"/>
      <c r="J228" s="56"/>
      <c r="K228" s="56"/>
    </row>
    <row r="229" spans="2:15" x14ac:dyDescent="0.25">
      <c r="G229" s="18"/>
      <c r="H229" s="28"/>
      <c r="I229" s="49"/>
      <c r="J229" s="56"/>
      <c r="K229" s="56"/>
    </row>
    <row r="230" spans="2:15" x14ac:dyDescent="0.25">
      <c r="G230" s="18"/>
      <c r="H230" s="28"/>
      <c r="I230" s="49"/>
      <c r="J230" s="56"/>
      <c r="K230" s="56"/>
    </row>
    <row r="231" spans="2:15" x14ac:dyDescent="0.25">
      <c r="G231" s="18"/>
      <c r="H231" s="28"/>
      <c r="I231" s="49"/>
      <c r="J231" s="56"/>
      <c r="K231" s="56"/>
    </row>
    <row r="232" spans="2:15" x14ac:dyDescent="0.25">
      <c r="G232" s="18"/>
      <c r="H232" s="28"/>
      <c r="I232" s="49"/>
      <c r="J232" s="56"/>
      <c r="K232" s="56"/>
    </row>
    <row r="233" spans="2:15" x14ac:dyDescent="0.25">
      <c r="G233" s="18"/>
      <c r="H233" s="28"/>
      <c r="I233" s="49"/>
      <c r="J233" s="56"/>
      <c r="K233" s="56"/>
    </row>
    <row r="234" spans="2:15" x14ac:dyDescent="0.25">
      <c r="G234" s="18"/>
      <c r="H234" s="28"/>
      <c r="I234" s="49"/>
      <c r="J234" s="56"/>
      <c r="K234" s="56"/>
    </row>
    <row r="235" spans="2:15" x14ac:dyDescent="0.25">
      <c r="G235" s="18"/>
      <c r="H235" s="28"/>
      <c r="I235" s="49"/>
      <c r="J235" s="56"/>
      <c r="K235" s="56"/>
    </row>
    <row r="236" spans="2:15" x14ac:dyDescent="0.25">
      <c r="G236" s="18"/>
      <c r="H236" s="28"/>
      <c r="I236" s="49"/>
      <c r="J236" s="56"/>
      <c r="K236" s="56"/>
    </row>
    <row r="237" spans="2:15" x14ac:dyDescent="0.25">
      <c r="G237" s="18"/>
      <c r="H237" s="28"/>
      <c r="I237" s="49"/>
      <c r="J237" s="56"/>
      <c r="K237" s="56"/>
    </row>
    <row r="238" spans="2:15" x14ac:dyDescent="0.25">
      <c r="G238" s="18"/>
      <c r="H238" s="28"/>
      <c r="I238" s="49"/>
      <c r="J238" s="56"/>
      <c r="K238" s="56"/>
    </row>
    <row r="239" spans="2:15" x14ac:dyDescent="0.25">
      <c r="G239" s="18"/>
      <c r="H239" s="28"/>
      <c r="I239" s="49"/>
      <c r="J239" s="56"/>
      <c r="K239" s="56"/>
    </row>
    <row r="240" spans="2:15" x14ac:dyDescent="0.25">
      <c r="G240" s="18"/>
      <c r="H240" s="28"/>
      <c r="I240" s="49"/>
      <c r="J240" s="56"/>
      <c r="K240" s="56"/>
    </row>
    <row r="241" spans="7:11" x14ac:dyDescent="0.25">
      <c r="G241" s="18"/>
      <c r="H241" s="28"/>
      <c r="I241" s="49"/>
      <c r="J241" s="56"/>
      <c r="K241" s="56"/>
    </row>
    <row r="242" spans="7:11" x14ac:dyDescent="0.25">
      <c r="G242" s="18"/>
      <c r="H242" s="28"/>
      <c r="I242" s="49"/>
      <c r="J242" s="56"/>
      <c r="K242" s="56"/>
    </row>
    <row r="243" spans="7:11" x14ac:dyDescent="0.25">
      <c r="G243" s="18"/>
      <c r="H243" s="28"/>
      <c r="I243" s="49"/>
      <c r="J243" s="56"/>
      <c r="K243" s="56"/>
    </row>
    <row r="244" spans="7:11" x14ac:dyDescent="0.25">
      <c r="G244" s="18"/>
      <c r="H244" s="28"/>
      <c r="I244" s="49"/>
      <c r="J244" s="56"/>
      <c r="K244" s="56"/>
    </row>
    <row r="245" spans="7:11" x14ac:dyDescent="0.25">
      <c r="G245" s="18"/>
      <c r="H245" s="28"/>
      <c r="I245" s="49"/>
      <c r="J245" s="56"/>
      <c r="K245" s="56"/>
    </row>
    <row r="246" spans="7:11" x14ac:dyDescent="0.25">
      <c r="H246" s="28"/>
      <c r="I246" s="56"/>
      <c r="J246" s="56"/>
      <c r="K246" s="56"/>
    </row>
    <row r="247" spans="7:11" ht="12.75" customHeight="1" x14ac:dyDescent="0.25">
      <c r="H247" s="28"/>
      <c r="I247" s="56"/>
      <c r="J247" s="56"/>
      <c r="K247" s="56"/>
    </row>
  </sheetData>
  <mergeCells count="7">
    <mergeCell ref="C19:F19"/>
    <mergeCell ref="C20:F20"/>
    <mergeCell ref="B14:O14"/>
    <mergeCell ref="C15:F15"/>
    <mergeCell ref="C16:F16"/>
    <mergeCell ref="C17:F17"/>
    <mergeCell ref="C18:F18"/>
  </mergeCells>
  <hyperlinks>
    <hyperlink ref="B15" r:id="rId1" location="Start5" display="C:\Users\idrs500\AppData\Local\Microsoft\Windows\Temporary Internet Files\Content.MSO\D0D315FE.xls - Start5"/>
    <hyperlink ref="B16" r:id="rId2" location="Start6" display="C:\Users\idrs500\AppData\Local\Microsoft\Windows\Temporary Internet Files\Content.MSO\D0D315FE.xls - Start6"/>
    <hyperlink ref="B17" r:id="rId3" location="Start7" display="C:\Users\idrs500\AppData\Local\Microsoft\Windows\Temporary Internet Files\Content.MSO\D0D315FE.xls - Start7"/>
    <hyperlink ref="B18" r:id="rId4" location="Start8" display="C:\Users\idrs500\AppData\Local\Microsoft\Windows\Temporary Internet Files\Content.MSO\D0D315FE.xls - Start8"/>
    <hyperlink ref="B19" r:id="rId5" location="Start9" display="C:\Users\idrs500\AppData\Local\Microsoft\Windows\Temporary Internet Files\Content.MSO\D0D315FE.xls - Start9"/>
    <hyperlink ref="B20" r:id="rId6" location="Start10" display="C:\Users\idrs500\AppData\Local\Microsoft\Windows\Temporary Internet Files\Content.MSO\D0D315FE.xls - Start10"/>
    <hyperlink ref="A1" location="Index!A1" display="Index!A1"/>
  </hyperlinks>
  <pageMargins left="0.7" right="0.7" top="0.75" bottom="0.75" header="0.3" footer="0.3"/>
  <pageSetup paperSize="9" scale="34" orientation="landscape" horizontalDpi="300" verticalDpi="300" r:id="rId7"/>
  <rowBreaks count="6" manualBreakCount="6">
    <brk id="39" max="19" man="1"/>
    <brk id="73" max="16383" man="1"/>
    <brk id="108" max="16383" man="1"/>
    <brk id="143" max="16383" man="1"/>
    <brk id="144" max="16383" man="1"/>
    <brk id="179" max="19" man="1"/>
  </rowBreaks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zoomScale="85" zoomScaleNormal="85" workbookViewId="0">
      <selection activeCell="J45" sqref="J45"/>
    </sheetView>
  </sheetViews>
  <sheetFormatPr defaultRowHeight="15" x14ac:dyDescent="0.25"/>
  <cols>
    <col min="1" max="1" width="12.7109375" bestFit="1" customWidth="1"/>
    <col min="3" max="4" width="12" bestFit="1" customWidth="1"/>
    <col min="5" max="5" width="16.5703125" bestFit="1" customWidth="1"/>
    <col min="6" max="7" width="17" bestFit="1" customWidth="1"/>
    <col min="8" max="8" width="16.5703125" customWidth="1"/>
    <col min="10" max="10" width="10.5703125" customWidth="1"/>
    <col min="11" max="11" width="10.85546875" customWidth="1"/>
    <col min="13" max="13" width="9.42578125" customWidth="1"/>
    <col min="15" max="15" width="15.85546875" style="57" customWidth="1"/>
  </cols>
  <sheetData>
    <row r="1" spans="1:15" x14ac:dyDescent="0.25">
      <c r="A1" s="17" t="s">
        <v>78</v>
      </c>
    </row>
    <row r="2" spans="1:15" x14ac:dyDescent="0.25">
      <c r="B2" t="s">
        <v>74</v>
      </c>
    </row>
    <row r="3" spans="1:15" ht="60" x14ac:dyDescent="0.25">
      <c r="B3" s="5" t="s">
        <v>0</v>
      </c>
      <c r="C3" s="5" t="s">
        <v>1</v>
      </c>
      <c r="D3" s="5" t="s">
        <v>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5" t="s">
        <v>20</v>
      </c>
      <c r="M3" s="5" t="s">
        <v>21</v>
      </c>
      <c r="N3" s="5" t="s">
        <v>22</v>
      </c>
      <c r="O3" s="5" t="s">
        <v>23</v>
      </c>
    </row>
    <row r="4" spans="1:15" x14ac:dyDescent="0.25">
      <c r="B4" s="6" t="s">
        <v>4</v>
      </c>
      <c r="C4" s="7">
        <v>65804814</v>
      </c>
      <c r="D4" s="7"/>
      <c r="E4" s="8">
        <v>6763985371</v>
      </c>
      <c r="F4" s="8"/>
      <c r="G4" s="8"/>
      <c r="H4" s="8"/>
      <c r="I4" s="9"/>
      <c r="J4" s="9"/>
      <c r="K4" s="9"/>
      <c r="L4" s="10">
        <v>100</v>
      </c>
      <c r="M4" s="10">
        <v>100</v>
      </c>
      <c r="N4" s="10">
        <v>100</v>
      </c>
      <c r="O4" s="58"/>
    </row>
    <row r="5" spans="1:15" x14ac:dyDescent="0.25">
      <c r="B5" s="6" t="s">
        <v>5</v>
      </c>
      <c r="C5" s="7">
        <v>71115142</v>
      </c>
      <c r="D5" s="7">
        <v>65804814</v>
      </c>
      <c r="E5" s="8">
        <v>7488266080</v>
      </c>
      <c r="F5" s="8">
        <v>7364345746</v>
      </c>
      <c r="G5" s="8">
        <v>19358591425</v>
      </c>
      <c r="H5" s="8">
        <v>6763985371</v>
      </c>
      <c r="I5" s="9">
        <f t="shared" ref="I5:I12" si="0">E5/H5-1</f>
        <v>0.10707898809262528</v>
      </c>
      <c r="J5" s="9">
        <f t="shared" ref="J5:J12" si="1">F5/H5-1</f>
        <v>8.875837868810188E-2</v>
      </c>
      <c r="K5" s="9">
        <f t="shared" ref="K5:K12" si="2">E5/F5-1</f>
        <v>1.6827066283153336E-2</v>
      </c>
      <c r="L5" s="10">
        <f t="shared" ref="L5:L12" si="3">L4+L4*I5</f>
        <v>110.70789880926253</v>
      </c>
      <c r="M5" s="10">
        <f t="shared" ref="M5:N12" si="4">M4+M4*J5</f>
        <v>108.87583786881018</v>
      </c>
      <c r="N5" s="10">
        <f t="shared" si="4"/>
        <v>101.68270662831533</v>
      </c>
      <c r="O5" s="58" t="s">
        <v>24</v>
      </c>
    </row>
    <row r="6" spans="1:15" x14ac:dyDescent="0.25">
      <c r="B6" s="6" t="s">
        <v>6</v>
      </c>
      <c r="C6" s="7">
        <v>73621984</v>
      </c>
      <c r="D6" s="7">
        <v>71115142</v>
      </c>
      <c r="E6" s="8">
        <v>7885756487</v>
      </c>
      <c r="F6" s="8">
        <v>7787698826</v>
      </c>
      <c r="G6" s="8">
        <v>7727832530</v>
      </c>
      <c r="H6" s="8">
        <v>7488266080</v>
      </c>
      <c r="I6" s="9">
        <f t="shared" si="0"/>
        <v>5.3081768563437493E-2</v>
      </c>
      <c r="J6" s="9">
        <f t="shared" si="1"/>
        <v>3.9986926586347948E-2</v>
      </c>
      <c r="K6" s="9">
        <f t="shared" si="2"/>
        <v>1.2591352489470298E-2</v>
      </c>
      <c r="L6" s="10">
        <f t="shared" si="3"/>
        <v>116.58446987200026</v>
      </c>
      <c r="M6" s="10">
        <f t="shared" si="4"/>
        <v>113.22944800469742</v>
      </c>
      <c r="N6" s="10">
        <f t="shared" si="4"/>
        <v>102.96302942955585</v>
      </c>
      <c r="O6" s="58" t="s">
        <v>25</v>
      </c>
    </row>
    <row r="7" spans="1:15" x14ac:dyDescent="0.25">
      <c r="B7" s="6" t="s">
        <v>7</v>
      </c>
      <c r="C7" s="7">
        <v>75826947</v>
      </c>
      <c r="D7" s="7">
        <v>73621984</v>
      </c>
      <c r="E7" s="8">
        <v>8206802633</v>
      </c>
      <c r="F7" s="8">
        <v>8277763921</v>
      </c>
      <c r="G7" s="8">
        <v>7879391311</v>
      </c>
      <c r="H7" s="8">
        <v>7885756487</v>
      </c>
      <c r="I7" s="9">
        <f t="shared" si="0"/>
        <v>4.0712155711282394E-2</v>
      </c>
      <c r="J7" s="9">
        <f t="shared" si="1"/>
        <v>4.9710821611882228E-2</v>
      </c>
      <c r="K7" s="9">
        <f t="shared" si="2"/>
        <v>-8.5725189407706015E-3</v>
      </c>
      <c r="L7" s="10">
        <f t="shared" si="3"/>
        <v>121.33087496294644</v>
      </c>
      <c r="M7" s="10">
        <f t="shared" si="4"/>
        <v>118.85817689567082</v>
      </c>
      <c r="N7" s="10">
        <f t="shared" si="4"/>
        <v>102.08037690957185</v>
      </c>
      <c r="O7" s="58" t="s">
        <v>26</v>
      </c>
    </row>
    <row r="8" spans="1:15" x14ac:dyDescent="0.25">
      <c r="B8" s="6" t="s">
        <v>8</v>
      </c>
      <c r="C8" s="7">
        <v>77222725</v>
      </c>
      <c r="D8" s="7">
        <v>75826947</v>
      </c>
      <c r="E8" s="8">
        <v>8546218360</v>
      </c>
      <c r="F8" s="8">
        <v>8372610613</v>
      </c>
      <c r="G8" s="8">
        <v>8410218391</v>
      </c>
      <c r="H8" s="8">
        <v>8206802633</v>
      </c>
      <c r="I8" s="9">
        <f t="shared" si="0"/>
        <v>4.1357851794216582E-2</v>
      </c>
      <c r="J8" s="9">
        <f t="shared" si="1"/>
        <v>2.0203724570306614E-2</v>
      </c>
      <c r="K8" s="9">
        <f t="shared" si="2"/>
        <v>2.0735198974910274E-2</v>
      </c>
      <c r="L8" s="10">
        <f t="shared" si="3"/>
        <v>126.3488593077266</v>
      </c>
      <c r="M8" s="10">
        <f t="shared" si="4"/>
        <v>121.25955476459974</v>
      </c>
      <c r="N8" s="10">
        <f t="shared" si="4"/>
        <v>104.19703383622566</v>
      </c>
      <c r="O8" s="58" t="s">
        <v>27</v>
      </c>
    </row>
    <row r="9" spans="1:15" x14ac:dyDescent="0.25">
      <c r="B9" s="6" t="s">
        <v>9</v>
      </c>
      <c r="C9" s="7">
        <v>81699802</v>
      </c>
      <c r="D9" s="7">
        <v>77222725</v>
      </c>
      <c r="E9" s="8">
        <v>9275173143</v>
      </c>
      <c r="F9" s="8">
        <v>9237424206</v>
      </c>
      <c r="G9" s="8">
        <v>8655994199</v>
      </c>
      <c r="H9" s="8">
        <v>8546218360</v>
      </c>
      <c r="I9" s="9">
        <f t="shared" si="0"/>
        <v>8.5295595349145659E-2</v>
      </c>
      <c r="J9" s="9">
        <f t="shared" si="1"/>
        <v>8.0878561357049072E-2</v>
      </c>
      <c r="K9" s="9">
        <f t="shared" si="2"/>
        <v>4.0865219738941416E-3</v>
      </c>
      <c r="L9" s="10">
        <f t="shared" si="3"/>
        <v>137.12586048406459</v>
      </c>
      <c r="M9" s="10">
        <f t="shared" si="4"/>
        <v>131.06685310475689</v>
      </c>
      <c r="N9" s="10">
        <f t="shared" si="4"/>
        <v>104.62283730461199</v>
      </c>
      <c r="O9" s="58" t="s">
        <v>28</v>
      </c>
    </row>
    <row r="10" spans="1:15" x14ac:dyDescent="0.25">
      <c r="B10" s="6" t="s">
        <v>10</v>
      </c>
      <c r="C10" s="7">
        <v>83856229</v>
      </c>
      <c r="D10" s="7">
        <v>81699802</v>
      </c>
      <c r="E10" s="8">
        <v>9815241661</v>
      </c>
      <c r="F10" s="8">
        <v>9620623420</v>
      </c>
      <c r="G10" s="8">
        <v>9524827953</v>
      </c>
      <c r="H10" s="8">
        <v>9275173143</v>
      </c>
      <c r="I10" s="9">
        <f t="shared" si="0"/>
        <v>5.8227324673458147E-2</v>
      </c>
      <c r="J10" s="9">
        <f t="shared" si="1"/>
        <v>3.7244617612417485E-2</v>
      </c>
      <c r="K10" s="9">
        <f t="shared" si="2"/>
        <v>2.02292754329636E-2</v>
      </c>
      <c r="L10" s="10">
        <f t="shared" si="3"/>
        <v>145.11033248359755</v>
      </c>
      <c r="M10" s="10">
        <f t="shared" si="4"/>
        <v>135.94838793030644</v>
      </c>
      <c r="N10" s="10">
        <f t="shared" si="4"/>
        <v>106.73928149702513</v>
      </c>
      <c r="O10" s="58" t="s">
        <v>29</v>
      </c>
    </row>
    <row r="11" spans="1:15" x14ac:dyDescent="0.25">
      <c r="B11" s="6" t="s">
        <v>11</v>
      </c>
      <c r="C11" s="7">
        <v>85394479</v>
      </c>
      <c r="D11" s="7">
        <v>83856229</v>
      </c>
      <c r="E11" s="8">
        <v>10221877406</v>
      </c>
      <c r="F11" s="8">
        <v>10082307458</v>
      </c>
      <c r="G11" s="8">
        <v>9997537827</v>
      </c>
      <c r="H11" s="8">
        <v>9815241661</v>
      </c>
      <c r="I11" s="9">
        <f t="shared" si="0"/>
        <v>4.1429010007540734E-2</v>
      </c>
      <c r="J11" s="9">
        <f t="shared" si="1"/>
        <v>2.7209294098296422E-2</v>
      </c>
      <c r="K11" s="9">
        <f t="shared" si="2"/>
        <v>1.3843056123948649E-2</v>
      </c>
      <c r="L11" s="10">
        <f t="shared" si="3"/>
        <v>151.12210990025807</v>
      </c>
      <c r="M11" s="10">
        <f t="shared" si="4"/>
        <v>139.64744759969145</v>
      </c>
      <c r="N11" s="10">
        <f t="shared" si="4"/>
        <v>108.21687936141841</v>
      </c>
      <c r="O11" s="58" t="s">
        <v>30</v>
      </c>
    </row>
    <row r="12" spans="1:15" x14ac:dyDescent="0.25">
      <c r="B12" s="6" t="s">
        <v>12</v>
      </c>
      <c r="C12" s="7">
        <v>87017943</v>
      </c>
      <c r="D12" s="7">
        <v>85394479</v>
      </c>
      <c r="E12" s="8">
        <v>10631641076</v>
      </c>
      <c r="F12" s="8">
        <v>10516226773</v>
      </c>
      <c r="G12" s="8">
        <v>10396634746</v>
      </c>
      <c r="H12" s="8">
        <v>10221877406</v>
      </c>
      <c r="I12" s="9">
        <f t="shared" si="0"/>
        <v>4.0086928626191343E-2</v>
      </c>
      <c r="J12" s="9">
        <f t="shared" si="1"/>
        <v>2.879601811964827E-2</v>
      </c>
      <c r="K12" s="9">
        <f t="shared" si="2"/>
        <v>1.0974877728609167E-2</v>
      </c>
      <c r="L12" s="10">
        <f t="shared" si="3"/>
        <v>157.18013113366916</v>
      </c>
      <c r="M12" s="10">
        <f t="shared" si="4"/>
        <v>143.66873803113481</v>
      </c>
      <c r="N12" s="10">
        <f t="shared" si="4"/>
        <v>109.40454638058162</v>
      </c>
      <c r="O12" s="58" t="s">
        <v>31</v>
      </c>
    </row>
    <row r="13" spans="1:15" x14ac:dyDescent="0.25">
      <c r="D13" s="47"/>
      <c r="E13" s="48"/>
      <c r="F13" s="48"/>
      <c r="G13" s="48"/>
      <c r="H13" s="5" t="s">
        <v>128</v>
      </c>
      <c r="I13" s="45">
        <f>AVERAGE(I4:I12)</f>
        <v>5.8408702852237204E-2</v>
      </c>
      <c r="J13" s="45">
        <f>AVERAGE(J4:J12)</f>
        <v>4.659854283050624E-2</v>
      </c>
      <c r="K13" s="45">
        <f>AVERAGE(K4:K12)</f>
        <v>1.1339353758272358E-2</v>
      </c>
      <c r="L13" s="12"/>
      <c r="M13" s="12"/>
      <c r="N13" s="12"/>
      <c r="O13" s="59"/>
    </row>
    <row r="14" spans="1:15" x14ac:dyDescent="0.25">
      <c r="B14" s="19"/>
      <c r="C14" s="20"/>
      <c r="D14" s="20"/>
      <c r="E14" s="21"/>
      <c r="F14" s="21"/>
      <c r="G14" s="21"/>
      <c r="H14" s="21"/>
      <c r="I14" s="11"/>
      <c r="J14" s="11"/>
      <c r="K14" s="11"/>
      <c r="L14" s="12"/>
      <c r="M14" s="12"/>
      <c r="N14" s="12"/>
      <c r="O14" s="59"/>
    </row>
    <row r="15" spans="1:15" x14ac:dyDescent="0.25">
      <c r="B15" s="19"/>
      <c r="C15" s="20"/>
      <c r="D15" s="20"/>
      <c r="E15" s="21"/>
      <c r="F15" s="21"/>
      <c r="G15" s="21"/>
      <c r="H15" s="21"/>
      <c r="I15" s="11"/>
      <c r="J15" s="11"/>
      <c r="K15" s="11"/>
      <c r="L15" s="12"/>
      <c r="M15" s="12"/>
      <c r="N15" s="12"/>
      <c r="O15" s="59"/>
    </row>
    <row r="16" spans="1:15" x14ac:dyDescent="0.25">
      <c r="B16" s="19"/>
      <c r="C16" s="20"/>
      <c r="D16" s="20"/>
      <c r="E16" s="21"/>
      <c r="F16" s="21"/>
      <c r="G16" s="21"/>
      <c r="H16" s="21"/>
      <c r="I16" s="11"/>
      <c r="J16" s="11"/>
      <c r="K16" s="11"/>
      <c r="L16" s="12"/>
      <c r="M16" s="12"/>
      <c r="N16" s="12"/>
      <c r="O16" s="59"/>
    </row>
    <row r="17" spans="1:15" x14ac:dyDescent="0.25">
      <c r="B17" s="19"/>
      <c r="C17" s="20"/>
      <c r="D17" s="20"/>
      <c r="E17" s="21"/>
      <c r="F17" s="21"/>
      <c r="G17" s="21"/>
      <c r="H17" s="21"/>
      <c r="I17" s="11"/>
      <c r="J17" s="11"/>
      <c r="K17" s="11"/>
      <c r="L17" s="12"/>
      <c r="M17" s="12"/>
      <c r="N17" s="12"/>
      <c r="O17" s="59"/>
    </row>
    <row r="18" spans="1:15" x14ac:dyDescent="0.25">
      <c r="B18" s="19"/>
      <c r="C18" s="20"/>
      <c r="D18" s="20"/>
      <c r="E18" s="21"/>
      <c r="F18" s="21"/>
      <c r="G18" s="21"/>
      <c r="H18" s="21"/>
      <c r="I18" s="11"/>
      <c r="J18" s="11"/>
      <c r="K18" s="11"/>
      <c r="L18" s="12"/>
      <c r="M18" s="12"/>
      <c r="N18" s="12"/>
      <c r="O18" s="59"/>
    </row>
    <row r="19" spans="1:15" x14ac:dyDescent="0.25">
      <c r="B19" s="19"/>
      <c r="C19" s="20"/>
      <c r="D19" s="20"/>
      <c r="E19" s="21"/>
      <c r="F19" s="21"/>
      <c r="G19" s="21"/>
      <c r="H19" s="21"/>
      <c r="I19" s="11"/>
      <c r="J19" s="11"/>
      <c r="K19" s="11"/>
      <c r="L19" s="12"/>
      <c r="M19" s="12"/>
      <c r="N19" s="12"/>
      <c r="O19" s="59"/>
    </row>
    <row r="20" spans="1:15" x14ac:dyDescent="0.25">
      <c r="B20" s="19"/>
      <c r="C20" s="20"/>
      <c r="D20" s="20"/>
      <c r="E20" s="21"/>
      <c r="F20" s="21"/>
      <c r="G20" s="21"/>
      <c r="H20" s="21"/>
      <c r="I20" s="11"/>
      <c r="J20" s="11"/>
      <c r="K20" s="11"/>
      <c r="L20" s="12"/>
      <c r="M20" s="12"/>
      <c r="N20" s="12"/>
      <c r="O20" s="59"/>
    </row>
    <row r="21" spans="1:15" x14ac:dyDescent="0.25">
      <c r="B21" s="19"/>
      <c r="C21" s="20"/>
      <c r="D21" s="20"/>
      <c r="E21" s="21"/>
      <c r="F21" s="21"/>
      <c r="G21" s="21"/>
      <c r="H21" s="21"/>
      <c r="I21" s="11"/>
      <c r="J21" s="11"/>
      <c r="K21" s="11"/>
      <c r="L21" s="12"/>
      <c r="M21" s="12"/>
      <c r="N21" s="12"/>
      <c r="O21" s="59"/>
    </row>
    <row r="22" spans="1:15" x14ac:dyDescent="0.25">
      <c r="B22" s="19"/>
      <c r="C22" s="20"/>
      <c r="D22" s="20"/>
      <c r="E22" s="21"/>
      <c r="F22" s="21"/>
      <c r="G22" s="21"/>
      <c r="H22" s="21"/>
      <c r="I22" s="11"/>
      <c r="J22" s="11"/>
      <c r="K22" s="11"/>
      <c r="L22" s="12"/>
      <c r="M22" s="12"/>
      <c r="N22" s="12"/>
      <c r="O22" s="59"/>
    </row>
    <row r="23" spans="1:15" x14ac:dyDescent="0.25">
      <c r="B23" s="19"/>
      <c r="C23" s="20"/>
      <c r="D23" s="20"/>
      <c r="E23" s="21"/>
      <c r="F23" s="21"/>
      <c r="G23" s="21"/>
      <c r="H23" s="21"/>
      <c r="I23" s="11"/>
      <c r="J23" s="11"/>
      <c r="K23" s="11"/>
      <c r="L23" s="12"/>
      <c r="M23" s="12"/>
      <c r="N23" s="12"/>
      <c r="O23" s="59"/>
    </row>
    <row r="24" spans="1:15" x14ac:dyDescent="0.25">
      <c r="B24" s="19"/>
      <c r="C24" s="20"/>
      <c r="D24" s="20"/>
      <c r="E24" s="21"/>
      <c r="F24" s="21"/>
      <c r="G24" s="21"/>
      <c r="H24" s="21"/>
      <c r="I24" s="11"/>
      <c r="J24" s="11"/>
      <c r="K24" s="11"/>
      <c r="L24" s="12"/>
      <c r="M24" s="12"/>
      <c r="N24" s="12"/>
      <c r="O24" s="59"/>
    </row>
    <row r="25" spans="1:15" x14ac:dyDescent="0.25">
      <c r="B25" s="19"/>
      <c r="C25" s="20"/>
      <c r="D25" s="20"/>
      <c r="E25" s="21"/>
      <c r="F25" s="21"/>
      <c r="G25" s="21"/>
      <c r="H25" s="21"/>
      <c r="I25" s="11"/>
      <c r="J25" s="11"/>
      <c r="K25" s="11"/>
      <c r="L25" s="12"/>
      <c r="M25" s="12"/>
      <c r="N25" s="12"/>
      <c r="O25" s="59"/>
    </row>
    <row r="26" spans="1:15" x14ac:dyDescent="0.25">
      <c r="B26" s="19"/>
      <c r="C26" s="20"/>
      <c r="D26" s="20"/>
      <c r="E26" s="21"/>
      <c r="F26" s="21"/>
      <c r="G26" s="21"/>
      <c r="H26" s="21"/>
      <c r="I26" s="11"/>
      <c r="J26" s="11"/>
      <c r="K26" s="11"/>
      <c r="L26" s="12"/>
      <c r="M26" s="12"/>
      <c r="N26" s="12"/>
      <c r="O26" s="59"/>
    </row>
    <row r="27" spans="1:15" x14ac:dyDescent="0.25">
      <c r="B27" s="19"/>
      <c r="C27" s="20"/>
      <c r="D27" s="20"/>
      <c r="E27" s="21"/>
      <c r="F27" s="21"/>
      <c r="G27" s="21"/>
      <c r="H27" s="21"/>
      <c r="I27" s="11"/>
      <c r="J27" s="11"/>
      <c r="K27" s="11"/>
      <c r="L27" s="12"/>
      <c r="M27" s="12"/>
      <c r="N27" s="12"/>
      <c r="O27" s="59"/>
    </row>
    <row r="28" spans="1:15" x14ac:dyDescent="0.25">
      <c r="B28" s="19"/>
      <c r="C28" s="20"/>
      <c r="D28" s="20"/>
      <c r="E28" s="21"/>
      <c r="F28" s="21"/>
      <c r="G28" s="21"/>
      <c r="H28" s="21"/>
      <c r="I28" s="11"/>
      <c r="J28" s="11"/>
      <c r="K28" s="11"/>
      <c r="L28" s="12"/>
      <c r="M28" s="12"/>
      <c r="N28" s="12"/>
      <c r="O28" s="59"/>
    </row>
    <row r="29" spans="1:15" x14ac:dyDescent="0.25">
      <c r="B29" s="19"/>
      <c r="C29" s="20"/>
      <c r="D29" s="20"/>
      <c r="E29" s="21"/>
      <c r="F29" s="21"/>
      <c r="G29" s="21"/>
      <c r="H29" s="21"/>
      <c r="I29" s="11"/>
      <c r="J29" s="11"/>
      <c r="K29" s="11"/>
      <c r="L29" s="12"/>
      <c r="M29" s="12"/>
      <c r="N29" s="12"/>
      <c r="O29" s="59"/>
    </row>
    <row r="30" spans="1:15" x14ac:dyDescent="0.25">
      <c r="B30" s="19"/>
      <c r="C30" s="20"/>
      <c r="D30" s="20"/>
      <c r="E30" s="21"/>
      <c r="F30" s="21"/>
      <c r="G30" s="21"/>
      <c r="H30" s="21"/>
      <c r="I30" s="11"/>
      <c r="J30" s="11"/>
      <c r="K30" s="11"/>
      <c r="L30" s="12"/>
      <c r="M30" s="12"/>
      <c r="N30" s="12"/>
      <c r="O30" s="59"/>
    </row>
    <row r="31" spans="1:15" x14ac:dyDescent="0.25">
      <c r="A31" s="18"/>
    </row>
    <row r="32" spans="1:15" ht="19.5" customHeight="1" x14ac:dyDescent="0.25">
      <c r="B32" t="s">
        <v>75</v>
      </c>
    </row>
    <row r="33" spans="2:15" ht="60" x14ac:dyDescent="0.25">
      <c r="B33" s="5" t="s">
        <v>0</v>
      </c>
      <c r="C33" s="5" t="s">
        <v>1</v>
      </c>
      <c r="D33" s="5" t="s">
        <v>2</v>
      </c>
      <c r="E33" s="5" t="s">
        <v>13</v>
      </c>
      <c r="F33" s="5" t="s">
        <v>14</v>
      </c>
      <c r="G33" s="5" t="s">
        <v>15</v>
      </c>
      <c r="H33" s="5" t="s">
        <v>16</v>
      </c>
      <c r="I33" s="5" t="s">
        <v>17</v>
      </c>
      <c r="J33" s="5" t="s">
        <v>18</v>
      </c>
      <c r="K33" s="5" t="s">
        <v>19</v>
      </c>
      <c r="L33" s="5" t="s">
        <v>20</v>
      </c>
      <c r="M33" s="5" t="s">
        <v>21</v>
      </c>
      <c r="N33" s="5" t="s">
        <v>22</v>
      </c>
      <c r="O33" s="5" t="s">
        <v>23</v>
      </c>
    </row>
    <row r="34" spans="2:15" x14ac:dyDescent="0.25">
      <c r="B34" s="6" t="s">
        <v>4</v>
      </c>
      <c r="C34" s="7">
        <v>74421017</v>
      </c>
      <c r="D34" s="7">
        <v>69679600</v>
      </c>
      <c r="E34" s="8">
        <v>7319937087</v>
      </c>
      <c r="F34" s="8">
        <v>13766197834</v>
      </c>
      <c r="G34" s="8">
        <v>7430326749</v>
      </c>
      <c r="H34" s="8">
        <v>6552713139</v>
      </c>
      <c r="I34" s="9"/>
      <c r="J34" s="9"/>
      <c r="K34" s="9"/>
      <c r="L34" s="10">
        <v>100</v>
      </c>
      <c r="M34" s="10">
        <v>100</v>
      </c>
      <c r="N34" s="10">
        <v>100</v>
      </c>
      <c r="O34" s="58"/>
    </row>
    <row r="35" spans="2:15" ht="17.25" customHeight="1" x14ac:dyDescent="0.25">
      <c r="B35" s="6" t="s">
        <v>5</v>
      </c>
      <c r="C35" s="7">
        <v>80093906</v>
      </c>
      <c r="D35" s="7">
        <v>74421017</v>
      </c>
      <c r="E35" s="8">
        <v>8127282398</v>
      </c>
      <c r="F35" s="8">
        <v>8031559628</v>
      </c>
      <c r="G35" s="8">
        <v>19932534805</v>
      </c>
      <c r="H35" s="8">
        <v>7319937087</v>
      </c>
      <c r="I35" s="9">
        <f t="shared" ref="I35:I42" si="5">E35/H35-1</f>
        <v>0.11029402321419157</v>
      </c>
      <c r="J35" s="9">
        <f t="shared" ref="J35:J42" si="6">F35/H35-1</f>
        <v>9.7217029674178779E-2</v>
      </c>
      <c r="K35" s="9">
        <f t="shared" ref="K35:K42" si="7">E35/F35-1</f>
        <v>1.1918328996311844E-2</v>
      </c>
      <c r="L35" s="10">
        <f t="shared" ref="L35:L42" si="8">L34+L34*I35</f>
        <v>111.02940232141916</v>
      </c>
      <c r="M35" s="10">
        <f t="shared" ref="M35:M42" si="9">M34+M34*J35</f>
        <v>109.72170296741788</v>
      </c>
      <c r="N35" s="10">
        <f t="shared" ref="N35:N42" si="10">N34+N34*K35</f>
        <v>101.19183289963118</v>
      </c>
      <c r="O35" s="58" t="s">
        <v>24</v>
      </c>
    </row>
    <row r="36" spans="2:15" x14ac:dyDescent="0.25">
      <c r="B36" s="6" t="s">
        <v>6</v>
      </c>
      <c r="C36" s="7">
        <v>81301615</v>
      </c>
      <c r="D36" s="7">
        <v>80093906</v>
      </c>
      <c r="E36" s="8">
        <v>8566545880</v>
      </c>
      <c r="F36" s="8">
        <v>8380706991</v>
      </c>
      <c r="G36" s="8">
        <v>8414431292</v>
      </c>
      <c r="H36" s="8">
        <v>8127282398</v>
      </c>
      <c r="I36" s="9">
        <f t="shared" si="5"/>
        <v>5.4048015128414395E-2</v>
      </c>
      <c r="J36" s="9">
        <f t="shared" si="6"/>
        <v>3.1181959797824232E-2</v>
      </c>
      <c r="K36" s="9">
        <f t="shared" si="7"/>
        <v>2.2174607607636343E-2</v>
      </c>
      <c r="L36" s="10">
        <f t="shared" si="8"/>
        <v>117.03032113778603</v>
      </c>
      <c r="M36" s="10">
        <f t="shared" si="9"/>
        <v>113.14304069829672</v>
      </c>
      <c r="N36" s="10">
        <f t="shared" si="10"/>
        <v>103.43572208727801</v>
      </c>
      <c r="O36" s="58" t="s">
        <v>25</v>
      </c>
    </row>
    <row r="37" spans="2:15" x14ac:dyDescent="0.25">
      <c r="B37" s="6" t="s">
        <v>7</v>
      </c>
      <c r="C37" s="7">
        <v>75863819</v>
      </c>
      <c r="D37" s="7">
        <v>81301615</v>
      </c>
      <c r="E37" s="8">
        <v>8211379168</v>
      </c>
      <c r="F37" s="8">
        <v>8282092708</v>
      </c>
      <c r="G37" s="8">
        <v>8503779397</v>
      </c>
      <c r="H37" s="8">
        <v>8566545880</v>
      </c>
      <c r="I37" s="9">
        <f t="shared" si="5"/>
        <v>-4.1459733826815115E-2</v>
      </c>
      <c r="J37" s="9">
        <f t="shared" si="6"/>
        <v>-3.3205118607267603E-2</v>
      </c>
      <c r="K37" s="9">
        <f t="shared" si="7"/>
        <v>-8.5381246616202944E-3</v>
      </c>
      <c r="L37" s="10">
        <f t="shared" si="8"/>
        <v>112.17827517374673</v>
      </c>
      <c r="M37" s="10">
        <f t="shared" si="9"/>
        <v>109.38611261232286</v>
      </c>
      <c r="N37" s="10">
        <f t="shared" si="10"/>
        <v>102.55257499763212</v>
      </c>
      <c r="O37" s="58" t="s">
        <v>26</v>
      </c>
    </row>
    <row r="38" spans="2:15" x14ac:dyDescent="0.25">
      <c r="B38" s="6" t="s">
        <v>8</v>
      </c>
      <c r="C38" s="7">
        <v>77222725</v>
      </c>
      <c r="D38" s="7">
        <v>75863819</v>
      </c>
      <c r="E38" s="8">
        <v>8546218360</v>
      </c>
      <c r="F38" s="8">
        <v>8372610613</v>
      </c>
      <c r="G38" s="8">
        <v>8414936799</v>
      </c>
      <c r="H38" s="8">
        <v>8211379168</v>
      </c>
      <c r="I38" s="9">
        <f t="shared" si="5"/>
        <v>4.0777460783308905E-2</v>
      </c>
      <c r="J38" s="9">
        <f t="shared" si="6"/>
        <v>1.9635123613378269E-2</v>
      </c>
      <c r="K38" s="9">
        <f t="shared" si="7"/>
        <v>2.0735198974910274E-2</v>
      </c>
      <c r="L38" s="10">
        <f t="shared" si="8"/>
        <v>116.75262039038341</v>
      </c>
      <c r="M38" s="10">
        <f t="shared" si="9"/>
        <v>111.53392245505273</v>
      </c>
      <c r="N38" s="10">
        <f t="shared" si="10"/>
        <v>104.67902304559743</v>
      </c>
      <c r="O38" s="58" t="s">
        <v>27</v>
      </c>
    </row>
    <row r="39" spans="2:15" x14ac:dyDescent="0.25">
      <c r="B39" s="6" t="s">
        <v>9</v>
      </c>
      <c r="C39" s="7">
        <v>81699802</v>
      </c>
      <c r="D39" s="7">
        <v>77222725</v>
      </c>
      <c r="E39" s="8">
        <v>9275173143</v>
      </c>
      <c r="F39" s="8">
        <v>9237424206</v>
      </c>
      <c r="G39" s="8">
        <v>8655994199</v>
      </c>
      <c r="H39" s="8">
        <v>8546218360</v>
      </c>
      <c r="I39" s="9">
        <f t="shared" si="5"/>
        <v>8.5295595349145659E-2</v>
      </c>
      <c r="J39" s="9">
        <f t="shared" si="6"/>
        <v>8.0878561357049072E-2</v>
      </c>
      <c r="K39" s="9">
        <f t="shared" si="7"/>
        <v>4.0865219738941416E-3</v>
      </c>
      <c r="L39" s="10">
        <f t="shared" si="8"/>
        <v>126.71110465515397</v>
      </c>
      <c r="M39" s="10">
        <f t="shared" si="9"/>
        <v>120.55462564572606</v>
      </c>
      <c r="N39" s="10">
        <f t="shared" si="10"/>
        <v>105.10679617347904</v>
      </c>
      <c r="O39" s="58" t="s">
        <v>28</v>
      </c>
    </row>
    <row r="40" spans="2:15" x14ac:dyDescent="0.25">
      <c r="B40" s="6" t="s">
        <v>10</v>
      </c>
      <c r="C40" s="7">
        <v>83856229</v>
      </c>
      <c r="D40" s="7">
        <v>81699802</v>
      </c>
      <c r="E40" s="8">
        <v>9815241661</v>
      </c>
      <c r="F40" s="8">
        <v>9620623420</v>
      </c>
      <c r="G40" s="8">
        <v>9524827953</v>
      </c>
      <c r="H40" s="8">
        <v>9275173143</v>
      </c>
      <c r="I40" s="9">
        <f t="shared" si="5"/>
        <v>5.8227324673458147E-2</v>
      </c>
      <c r="J40" s="9">
        <f t="shared" si="6"/>
        <v>3.7244617612417485E-2</v>
      </c>
      <c r="K40" s="9">
        <f t="shared" si="7"/>
        <v>2.02292754329636E-2</v>
      </c>
      <c r="L40" s="10">
        <f t="shared" si="8"/>
        <v>134.08915328564217</v>
      </c>
      <c r="M40" s="10">
        <f t="shared" si="9"/>
        <v>125.04463657930927</v>
      </c>
      <c r="N40" s="10">
        <f t="shared" si="10"/>
        <v>107.23303050314871</v>
      </c>
      <c r="O40" s="58" t="s">
        <v>29</v>
      </c>
    </row>
    <row r="41" spans="2:15" x14ac:dyDescent="0.25">
      <c r="B41" s="6" t="s">
        <v>11</v>
      </c>
      <c r="C41" s="7">
        <v>85394479</v>
      </c>
      <c r="D41" s="7">
        <v>83856229</v>
      </c>
      <c r="E41" s="8">
        <v>10221877406</v>
      </c>
      <c r="F41" s="8">
        <v>10082307458</v>
      </c>
      <c r="G41" s="8">
        <v>9997537827</v>
      </c>
      <c r="H41" s="8">
        <v>9815241661</v>
      </c>
      <c r="I41" s="9">
        <f t="shared" si="5"/>
        <v>4.1429010007540734E-2</v>
      </c>
      <c r="J41" s="9">
        <f t="shared" si="6"/>
        <v>2.7209294098296422E-2</v>
      </c>
      <c r="K41" s="9">
        <f t="shared" si="7"/>
        <v>1.3843056123948649E-2</v>
      </c>
      <c r="L41" s="10">
        <f t="shared" si="8"/>
        <v>139.6443341590157</v>
      </c>
      <c r="M41" s="10">
        <f t="shared" si="9"/>
        <v>128.44701287141029</v>
      </c>
      <c r="N41" s="10">
        <f t="shared" si="10"/>
        <v>108.71746336274489</v>
      </c>
      <c r="O41" s="58" t="s">
        <v>30</v>
      </c>
    </row>
    <row r="42" spans="2:15" x14ac:dyDescent="0.25">
      <c r="B42" s="6" t="s">
        <v>12</v>
      </c>
      <c r="C42" s="7">
        <v>87017943</v>
      </c>
      <c r="D42" s="7">
        <v>85394479</v>
      </c>
      <c r="E42" s="8">
        <v>10631641076</v>
      </c>
      <c r="F42" s="8">
        <v>10516226773</v>
      </c>
      <c r="G42" s="8">
        <v>10396634746</v>
      </c>
      <c r="H42" s="8">
        <v>10221877406</v>
      </c>
      <c r="I42" s="9">
        <f t="shared" si="5"/>
        <v>4.0086928626191343E-2</v>
      </c>
      <c r="J42" s="9">
        <f t="shared" si="6"/>
        <v>2.879601811964827E-2</v>
      </c>
      <c r="K42" s="9">
        <f t="shared" si="7"/>
        <v>1.0974877728609167E-2</v>
      </c>
      <c r="L42" s="10">
        <f t="shared" si="8"/>
        <v>145.24224661550016</v>
      </c>
      <c r="M42" s="10">
        <f t="shared" si="9"/>
        <v>132.14577538147012</v>
      </c>
      <c r="N42" s="10">
        <f t="shared" si="10"/>
        <v>109.91062423011556</v>
      </c>
      <c r="O42" s="58" t="s">
        <v>31</v>
      </c>
    </row>
    <row r="43" spans="2:15" x14ac:dyDescent="0.25">
      <c r="H43" s="5" t="s">
        <v>128</v>
      </c>
      <c r="I43" s="45">
        <f>AVERAGE(I34:I42)</f>
        <v>4.8587327994429455E-2</v>
      </c>
      <c r="J43" s="45">
        <f>AVERAGE(J34:J42)</f>
        <v>3.6119685708190616E-2</v>
      </c>
      <c r="K43" s="45">
        <f>AVERAGE(K34:K42)</f>
        <v>1.1927967772081716E-2</v>
      </c>
    </row>
  </sheetData>
  <conditionalFormatting sqref="I5:I13">
    <cfRule type="cellIs" dxfId="4" priority="2" operator="lessThan">
      <formula>0</formula>
    </cfRule>
  </conditionalFormatting>
  <conditionalFormatting sqref="I5:K13">
    <cfRule type="cellIs" dxfId="3" priority="1" operator="lessThan">
      <formula>0</formula>
    </cfRule>
  </conditionalFormatting>
  <hyperlinks>
    <hyperlink ref="A1" location="Index!A1" display="Back to Index"/>
  </hyperlink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rowBreaks count="1" manualBreakCount="1">
    <brk id="31" max="1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opLeftCell="B7" zoomScaleNormal="100" workbookViewId="0">
      <selection activeCell="I5" sqref="I5:K13"/>
    </sheetView>
  </sheetViews>
  <sheetFormatPr defaultRowHeight="15" x14ac:dyDescent="0.25"/>
  <cols>
    <col min="1" max="1" width="14.85546875" bestFit="1" customWidth="1"/>
    <col min="2" max="2" width="14.7109375" customWidth="1"/>
    <col min="3" max="4" width="11.28515625" bestFit="1" customWidth="1"/>
    <col min="5" max="8" width="15.42578125" bestFit="1" customWidth="1"/>
    <col min="9" max="9" width="14.140625" bestFit="1" customWidth="1"/>
    <col min="10" max="10" width="13.5703125" bestFit="1" customWidth="1"/>
    <col min="11" max="11" width="14.42578125" bestFit="1" customWidth="1"/>
    <col min="12" max="12" width="8.42578125" bestFit="1" customWidth="1"/>
    <col min="13" max="13" width="16.5703125" bestFit="1" customWidth="1"/>
    <col min="14" max="14" width="8.85546875" bestFit="1" customWidth="1"/>
    <col min="15" max="15" width="20.140625" bestFit="1" customWidth="1"/>
  </cols>
  <sheetData>
    <row r="1" spans="1:18" x14ac:dyDescent="0.25">
      <c r="A1" s="17" t="s">
        <v>78</v>
      </c>
    </row>
    <row r="2" spans="1:18" ht="21" x14ac:dyDescent="0.35">
      <c r="B2" s="111" t="s">
        <v>76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0"/>
      <c r="Q2" s="110"/>
      <c r="R2" s="110"/>
    </row>
    <row r="3" spans="1:18" ht="63" x14ac:dyDescent="0.3">
      <c r="B3" s="199" t="s">
        <v>0</v>
      </c>
      <c r="C3" s="199" t="s">
        <v>1</v>
      </c>
      <c r="D3" s="199" t="s">
        <v>2</v>
      </c>
      <c r="E3" s="199" t="s">
        <v>13</v>
      </c>
      <c r="F3" s="199" t="s">
        <v>14</v>
      </c>
      <c r="G3" s="199" t="s">
        <v>15</v>
      </c>
      <c r="H3" s="199" t="s">
        <v>16</v>
      </c>
      <c r="I3" s="199" t="s">
        <v>17</v>
      </c>
      <c r="J3" s="199" t="s">
        <v>18</v>
      </c>
      <c r="K3" s="199" t="s">
        <v>19</v>
      </c>
      <c r="L3" s="199" t="s">
        <v>20</v>
      </c>
      <c r="M3" s="199" t="s">
        <v>21</v>
      </c>
      <c r="N3" s="199" t="s">
        <v>22</v>
      </c>
      <c r="O3" s="199" t="s">
        <v>23</v>
      </c>
      <c r="P3" s="110"/>
      <c r="Q3" s="110"/>
      <c r="R3" s="110"/>
    </row>
    <row r="4" spans="1:18" ht="18.75" x14ac:dyDescent="0.3">
      <c r="B4" s="200" t="s">
        <v>4</v>
      </c>
      <c r="C4" s="201">
        <v>24815831</v>
      </c>
      <c r="D4" s="201"/>
      <c r="E4" s="202">
        <v>3021863889</v>
      </c>
      <c r="F4" s="202"/>
      <c r="G4" s="202"/>
      <c r="H4" s="202"/>
      <c r="I4" s="203"/>
      <c r="J4" s="203"/>
      <c r="K4" s="203"/>
      <c r="L4" s="204">
        <v>100</v>
      </c>
      <c r="M4" s="204">
        <v>100</v>
      </c>
      <c r="N4" s="204">
        <v>100</v>
      </c>
      <c r="O4" s="205"/>
      <c r="P4" s="110"/>
      <c r="Q4" s="110"/>
      <c r="R4" s="110"/>
    </row>
    <row r="5" spans="1:18" ht="18.75" x14ac:dyDescent="0.3">
      <c r="B5" s="200" t="s">
        <v>5</v>
      </c>
      <c r="C5" s="201">
        <v>25574685</v>
      </c>
      <c r="D5" s="201">
        <v>24815831</v>
      </c>
      <c r="E5" s="202">
        <v>3298253401</v>
      </c>
      <c r="F5" s="202">
        <v>3152193073</v>
      </c>
      <c r="G5" s="202">
        <v>3189842056</v>
      </c>
      <c r="H5" s="202">
        <v>3021863889</v>
      </c>
      <c r="I5" s="203">
        <f t="shared" ref="I5:I12" si="0">E5/H5-1</f>
        <v>9.1463256504072055E-2</v>
      </c>
      <c r="J5" s="203">
        <f t="shared" ref="J5:J12" si="1">F5/H5-1</f>
        <v>4.3128740667114807E-2</v>
      </c>
      <c r="K5" s="203">
        <f t="shared" ref="K5:K12" si="2">E5/F5-1</f>
        <v>4.6336098271097192E-2</v>
      </c>
      <c r="L5" s="204">
        <f t="shared" ref="L5:L12" si="3">L4+L4*I5</f>
        <v>109.14632565040721</v>
      </c>
      <c r="M5" s="204">
        <f t="shared" ref="M5:N12" si="4">M4+M4*J5</f>
        <v>104.31287406671149</v>
      </c>
      <c r="N5" s="204">
        <f t="shared" si="4"/>
        <v>104.63360982710972</v>
      </c>
      <c r="O5" s="205" t="s">
        <v>24</v>
      </c>
      <c r="P5" s="110"/>
      <c r="Q5" s="110"/>
      <c r="R5" s="110"/>
    </row>
    <row r="6" spans="1:18" ht="18.75" x14ac:dyDescent="0.3">
      <c r="B6" s="200" t="s">
        <v>6</v>
      </c>
      <c r="C6" s="201">
        <v>25758593</v>
      </c>
      <c r="D6" s="201">
        <v>25574685</v>
      </c>
      <c r="E6" s="202">
        <v>3432768016</v>
      </c>
      <c r="F6" s="202">
        <v>3481928330</v>
      </c>
      <c r="G6" s="202">
        <v>3355132804</v>
      </c>
      <c r="H6" s="202">
        <v>3298253401</v>
      </c>
      <c r="I6" s="203">
        <f t="shared" si="0"/>
        <v>4.0783590175095918E-2</v>
      </c>
      <c r="J6" s="203">
        <f t="shared" si="1"/>
        <v>5.5688543804521373E-2</v>
      </c>
      <c r="K6" s="203">
        <f t="shared" si="2"/>
        <v>-1.4118703586296966E-2</v>
      </c>
      <c r="L6" s="204">
        <f t="shared" si="3"/>
        <v>113.59770466485098</v>
      </c>
      <c r="M6" s="204">
        <f t="shared" si="4"/>
        <v>110.12190612355107</v>
      </c>
      <c r="N6" s="204">
        <f t="shared" si="4"/>
        <v>103.15631890479651</v>
      </c>
      <c r="O6" s="205" t="s">
        <v>25</v>
      </c>
      <c r="P6" s="110"/>
      <c r="Q6" s="110"/>
      <c r="R6" s="110"/>
    </row>
    <row r="7" spans="1:18" ht="18.75" x14ac:dyDescent="0.3">
      <c r="B7" s="200" t="s">
        <v>7</v>
      </c>
      <c r="C7" s="201">
        <v>33943639</v>
      </c>
      <c r="D7" s="201">
        <v>25758593</v>
      </c>
      <c r="E7" s="202">
        <v>3508862107</v>
      </c>
      <c r="F7" s="202">
        <v>3456170116</v>
      </c>
      <c r="G7" s="202">
        <v>3513697949</v>
      </c>
      <c r="H7" s="202">
        <v>3432768016</v>
      </c>
      <c r="I7" s="203">
        <f t="shared" si="0"/>
        <v>2.2166977391227194E-2</v>
      </c>
      <c r="J7" s="203">
        <f t="shared" si="1"/>
        <v>6.81726813199246E-3</v>
      </c>
      <c r="K7" s="203">
        <f t="shared" si="2"/>
        <v>1.5245774725054062E-2</v>
      </c>
      <c r="L7" s="204">
        <f t="shared" si="3"/>
        <v>116.11582241585204</v>
      </c>
      <c r="M7" s="204">
        <f t="shared" si="4"/>
        <v>110.87263668480142</v>
      </c>
      <c r="N7" s="204">
        <f t="shared" si="4"/>
        <v>104.72901690428488</v>
      </c>
      <c r="O7" s="205" t="s">
        <v>26</v>
      </c>
      <c r="P7" s="110"/>
      <c r="Q7" s="110"/>
      <c r="R7" s="110"/>
    </row>
    <row r="8" spans="1:18" ht="18.75" x14ac:dyDescent="0.3">
      <c r="B8" s="200" t="s">
        <v>8</v>
      </c>
      <c r="C8" s="201">
        <v>34952786</v>
      </c>
      <c r="D8" s="201">
        <v>33943639</v>
      </c>
      <c r="E8" s="202">
        <v>3692014018</v>
      </c>
      <c r="F8" s="202">
        <v>3633262940</v>
      </c>
      <c r="G8" s="202">
        <v>3582342499</v>
      </c>
      <c r="H8" s="202">
        <v>3508862107</v>
      </c>
      <c r="I8" s="203">
        <f t="shared" si="0"/>
        <v>5.219695314746664E-2</v>
      </c>
      <c r="J8" s="203">
        <f t="shared" si="1"/>
        <v>3.5453326236966287E-2</v>
      </c>
      <c r="K8" s="203">
        <f t="shared" si="2"/>
        <v>1.6170334756999472E-2</v>
      </c>
      <c r="L8" s="204">
        <f t="shared" si="3"/>
        <v>122.17671455817182</v>
      </c>
      <c r="M8" s="204">
        <f t="shared" si="4"/>
        <v>114.80344044394032</v>
      </c>
      <c r="N8" s="204">
        <f t="shared" si="4"/>
        <v>106.42252016639861</v>
      </c>
      <c r="O8" s="205" t="s">
        <v>27</v>
      </c>
      <c r="P8" s="110"/>
      <c r="Q8" s="110"/>
      <c r="R8" s="110"/>
    </row>
    <row r="9" spans="1:18" ht="18.75" x14ac:dyDescent="0.3">
      <c r="B9" s="200" t="s">
        <v>9</v>
      </c>
      <c r="C9" s="201">
        <v>35051392</v>
      </c>
      <c r="D9" s="201">
        <v>34952786</v>
      </c>
      <c r="E9" s="202">
        <v>3923106579</v>
      </c>
      <c r="F9" s="202">
        <v>3804077633</v>
      </c>
      <c r="G9" s="202">
        <v>3875055600</v>
      </c>
      <c r="H9" s="202">
        <v>3692014018</v>
      </c>
      <c r="I9" s="203">
        <f t="shared" si="0"/>
        <v>6.2592547014538535E-2</v>
      </c>
      <c r="J9" s="203">
        <f t="shared" si="1"/>
        <v>3.0352976574207657E-2</v>
      </c>
      <c r="K9" s="203">
        <f t="shared" si="2"/>
        <v>3.1289830934951413E-2</v>
      </c>
      <c r="L9" s="204">
        <f t="shared" si="3"/>
        <v>129.82406630823604</v>
      </c>
      <c r="M9" s="204">
        <f t="shared" si="4"/>
        <v>118.28806658237369</v>
      </c>
      <c r="N9" s="204">
        <f t="shared" si="4"/>
        <v>109.75246283007668</v>
      </c>
      <c r="O9" s="205" t="s">
        <v>28</v>
      </c>
      <c r="P9" s="110"/>
      <c r="Q9" s="110"/>
      <c r="R9" s="110"/>
    </row>
    <row r="10" spans="1:18" ht="18.75" x14ac:dyDescent="0.3">
      <c r="B10" s="200" t="s">
        <v>10</v>
      </c>
      <c r="C10" s="201">
        <v>36551479</v>
      </c>
      <c r="D10" s="201">
        <v>35051392</v>
      </c>
      <c r="E10" s="202">
        <v>4201423614</v>
      </c>
      <c r="F10" s="202">
        <v>4086575930</v>
      </c>
      <c r="G10" s="202">
        <v>4098986273</v>
      </c>
      <c r="H10" s="202">
        <v>3923106579</v>
      </c>
      <c r="I10" s="203">
        <f t="shared" si="0"/>
        <v>7.0943021657837058E-2</v>
      </c>
      <c r="J10" s="203">
        <f t="shared" si="1"/>
        <v>4.1668343112327255E-2</v>
      </c>
      <c r="K10" s="203">
        <f t="shared" si="2"/>
        <v>2.8103646174023167E-2</v>
      </c>
      <c r="L10" s="204">
        <f t="shared" si="3"/>
        <v>139.03417785604969</v>
      </c>
      <c r="M10" s="204">
        <f t="shared" si="4"/>
        <v>123.21693432682184</v>
      </c>
      <c r="N10" s="204">
        <f t="shared" si="4"/>
        <v>112.83690721218079</v>
      </c>
      <c r="O10" s="205" t="s">
        <v>29</v>
      </c>
      <c r="P10" s="110"/>
      <c r="Q10" s="110"/>
      <c r="R10" s="110"/>
    </row>
    <row r="11" spans="1:18" ht="18.75" x14ac:dyDescent="0.3">
      <c r="B11" s="200" t="s">
        <v>11</v>
      </c>
      <c r="C11" s="201">
        <v>37792911</v>
      </c>
      <c r="D11" s="201">
        <v>36551479</v>
      </c>
      <c r="E11" s="202">
        <v>4454964482</v>
      </c>
      <c r="F11" s="202">
        <v>4341432387</v>
      </c>
      <c r="G11" s="202">
        <v>4318885581</v>
      </c>
      <c r="H11" s="202">
        <v>4201423614</v>
      </c>
      <c r="I11" s="203">
        <f t="shared" si="0"/>
        <v>6.0346418569922289E-2</v>
      </c>
      <c r="J11" s="203">
        <f t="shared" si="1"/>
        <v>3.3324126739675108E-2</v>
      </c>
      <c r="K11" s="203">
        <f t="shared" si="2"/>
        <v>2.6150837990696507E-2</v>
      </c>
      <c r="L11" s="204">
        <f t="shared" si="3"/>
        <v>147.42439254847588</v>
      </c>
      <c r="M11" s="204">
        <f t="shared" si="4"/>
        <v>127.32303106280308</v>
      </c>
      <c r="N11" s="204">
        <f t="shared" si="4"/>
        <v>115.78768689205778</v>
      </c>
      <c r="O11" s="205" t="s">
        <v>30</v>
      </c>
      <c r="P11" s="110"/>
      <c r="Q11" s="110"/>
      <c r="R11" s="110"/>
    </row>
    <row r="12" spans="1:18" ht="18.75" x14ac:dyDescent="0.3">
      <c r="B12" s="200" t="s">
        <v>12</v>
      </c>
      <c r="C12" s="201">
        <v>38758786</v>
      </c>
      <c r="D12" s="201">
        <v>37792911</v>
      </c>
      <c r="E12" s="202">
        <v>4818530379</v>
      </c>
      <c r="F12" s="202">
        <v>4554183546</v>
      </c>
      <c r="G12" s="202">
        <v>4711809061</v>
      </c>
      <c r="H12" s="202">
        <v>4454964482</v>
      </c>
      <c r="I12" s="203">
        <f t="shared" si="0"/>
        <v>8.1609157260167819E-2</v>
      </c>
      <c r="J12" s="203">
        <f t="shared" si="1"/>
        <v>2.2271572399934492E-2</v>
      </c>
      <c r="K12" s="203">
        <f t="shared" si="2"/>
        <v>5.8044835112581072E-2</v>
      </c>
      <c r="L12" s="204">
        <f t="shared" si="3"/>
        <v>159.45557298394917</v>
      </c>
      <c r="M12" s="204">
        <f t="shared" si="4"/>
        <v>130.1587151672974</v>
      </c>
      <c r="N12" s="204">
        <f t="shared" si="4"/>
        <v>122.50856408577444</v>
      </c>
      <c r="O12" s="205" t="s">
        <v>31</v>
      </c>
      <c r="P12" s="110"/>
      <c r="Q12" s="110"/>
      <c r="R12" s="110"/>
    </row>
    <row r="13" spans="1:18" ht="18.75" x14ac:dyDescent="0.3">
      <c r="B13" s="77"/>
      <c r="C13" s="77"/>
      <c r="D13" s="77"/>
      <c r="E13" s="77"/>
      <c r="F13" s="77"/>
      <c r="G13" s="77"/>
      <c r="H13" s="199" t="s">
        <v>128</v>
      </c>
      <c r="I13" s="206">
        <f>AVERAGE(I4:I12)</f>
        <v>6.0262740215040939E-2</v>
      </c>
      <c r="J13" s="206">
        <f>AVERAGE(J4:J12)</f>
        <v>3.358811220834243E-2</v>
      </c>
      <c r="K13" s="206">
        <f>AVERAGE(K4:K12)</f>
        <v>2.590283179738824E-2</v>
      </c>
      <c r="L13" s="77"/>
      <c r="M13" s="77"/>
      <c r="N13" s="77"/>
      <c r="O13" s="77"/>
      <c r="P13" s="110"/>
      <c r="Q13" s="110"/>
      <c r="R13" s="110"/>
    </row>
    <row r="14" spans="1:18" ht="18.75" x14ac:dyDescent="0.3"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</row>
  </sheetData>
  <conditionalFormatting sqref="I5:K13">
    <cfRule type="cellIs" dxfId="2" priority="1" operator="lessThan">
      <formula>0</formula>
    </cfRule>
  </conditionalFormatting>
  <hyperlinks>
    <hyperlink ref="A1" location="Index!A1" display="Back to Index"/>
  </hyperlinks>
  <pageMargins left="0.7" right="0.7" top="0.75" bottom="0.75" header="0.3" footer="0.3"/>
  <pageSetup paperSize="9" scale="39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zoomScaleNormal="100" workbookViewId="0">
      <selection activeCell="I13" sqref="I13"/>
    </sheetView>
  </sheetViews>
  <sheetFormatPr defaultRowHeight="15" x14ac:dyDescent="0.25"/>
  <cols>
    <col min="1" max="1" width="12.7109375" bestFit="1" customWidth="1"/>
    <col min="2" max="2" width="14.140625" customWidth="1"/>
    <col min="3" max="4" width="10.140625" bestFit="1" customWidth="1"/>
    <col min="5" max="8" width="15.42578125" bestFit="1" customWidth="1"/>
    <col min="9" max="9" width="8.42578125" bestFit="1" customWidth="1"/>
    <col min="10" max="10" width="13.5703125" bestFit="1" customWidth="1"/>
    <col min="11" max="11" width="8.85546875" bestFit="1" customWidth="1"/>
    <col min="12" max="12" width="11.28515625" customWidth="1"/>
    <col min="13" max="13" width="14.42578125" bestFit="1" customWidth="1"/>
    <col min="14" max="14" width="11.85546875" bestFit="1" customWidth="1"/>
    <col min="15" max="15" width="20.140625" bestFit="1" customWidth="1"/>
  </cols>
  <sheetData>
    <row r="1" spans="1:15" x14ac:dyDescent="0.25">
      <c r="A1" s="17" t="s">
        <v>78</v>
      </c>
    </row>
    <row r="2" spans="1:15" ht="21" x14ac:dyDescent="0.35">
      <c r="B2" s="111" t="s">
        <v>66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ht="63" x14ac:dyDescent="0.25">
      <c r="B3" s="199" t="s">
        <v>0</v>
      </c>
      <c r="C3" s="199" t="s">
        <v>1</v>
      </c>
      <c r="D3" s="199" t="s">
        <v>2</v>
      </c>
      <c r="E3" s="199" t="s">
        <v>13</v>
      </c>
      <c r="F3" s="199" t="s">
        <v>14</v>
      </c>
      <c r="G3" s="199" t="s">
        <v>15</v>
      </c>
      <c r="H3" s="199" t="s">
        <v>16</v>
      </c>
      <c r="I3" s="199" t="s">
        <v>17</v>
      </c>
      <c r="J3" s="199" t="s">
        <v>18</v>
      </c>
      <c r="K3" s="199" t="s">
        <v>19</v>
      </c>
      <c r="L3" s="199" t="s">
        <v>20</v>
      </c>
      <c r="M3" s="199" t="s">
        <v>21</v>
      </c>
      <c r="N3" s="199" t="s">
        <v>22</v>
      </c>
      <c r="O3" s="199" t="s">
        <v>23</v>
      </c>
    </row>
    <row r="4" spans="1:15" ht="15.75" x14ac:dyDescent="0.25">
      <c r="B4" s="200" t="s">
        <v>4</v>
      </c>
      <c r="C4" s="201">
        <v>3052954</v>
      </c>
      <c r="D4" s="201"/>
      <c r="E4" s="202">
        <v>2563578106</v>
      </c>
      <c r="F4" s="202"/>
      <c r="G4" s="202"/>
      <c r="H4" s="202"/>
      <c r="I4" s="203"/>
      <c r="J4" s="203"/>
      <c r="K4" s="203"/>
      <c r="L4" s="204">
        <v>100</v>
      </c>
      <c r="M4" s="204">
        <v>100</v>
      </c>
      <c r="N4" s="204">
        <v>100</v>
      </c>
      <c r="O4" s="205"/>
    </row>
    <row r="5" spans="1:15" ht="15.75" x14ac:dyDescent="0.25">
      <c r="B5" s="200" t="s">
        <v>5</v>
      </c>
      <c r="C5" s="201">
        <v>3244160</v>
      </c>
      <c r="D5" s="201">
        <v>3052954</v>
      </c>
      <c r="E5" s="202">
        <v>2759286983</v>
      </c>
      <c r="F5" s="202">
        <v>2719371423</v>
      </c>
      <c r="G5" s="202">
        <v>2635423911</v>
      </c>
      <c r="H5" s="202">
        <v>2563578106</v>
      </c>
      <c r="I5" s="203">
        <f t="shared" ref="I5:I12" si="0">E5/H5-1</f>
        <v>7.6342076936118053E-2</v>
      </c>
      <c r="J5" s="203">
        <f t="shared" ref="J5:J12" si="1">F5/H5-1</f>
        <v>6.0771823817409309E-2</v>
      </c>
      <c r="K5" s="203">
        <f t="shared" ref="K5:K12" si="2">E5/F5-1</f>
        <v>1.4678230293368788E-2</v>
      </c>
      <c r="L5" s="204">
        <f t="shared" ref="L5:L12" si="3">L4+L4*I5</f>
        <v>107.6342076936118</v>
      </c>
      <c r="M5" s="204">
        <f t="shared" ref="M5:N12" si="4">M4+M4*J5</f>
        <v>106.07718238174093</v>
      </c>
      <c r="N5" s="204">
        <f t="shared" si="4"/>
        <v>101.46782302933688</v>
      </c>
      <c r="O5" s="205" t="s">
        <v>24</v>
      </c>
    </row>
    <row r="6" spans="1:15" ht="15.75" x14ac:dyDescent="0.25">
      <c r="B6" s="200" t="s">
        <v>6</v>
      </c>
      <c r="C6" s="201">
        <v>3465453</v>
      </c>
      <c r="D6" s="201">
        <v>3244160</v>
      </c>
      <c r="E6" s="202">
        <v>2833537449</v>
      </c>
      <c r="F6" s="202">
        <v>2842941768</v>
      </c>
      <c r="G6" s="202">
        <v>2798390284</v>
      </c>
      <c r="H6" s="202">
        <v>2759286983</v>
      </c>
      <c r="I6" s="203">
        <f t="shared" si="0"/>
        <v>2.6909294487111435E-2</v>
      </c>
      <c r="J6" s="203">
        <f t="shared" si="1"/>
        <v>3.0317536927256361E-2</v>
      </c>
      <c r="K6" s="203">
        <f t="shared" si="2"/>
        <v>-3.307953439586564E-3</v>
      </c>
      <c r="L6" s="204">
        <f t="shared" si="3"/>
        <v>110.53056828532611</v>
      </c>
      <c r="M6" s="204">
        <f t="shared" si="4"/>
        <v>109.29318127573866</v>
      </c>
      <c r="N6" s="204">
        <f t="shared" si="4"/>
        <v>101.13217219513963</v>
      </c>
      <c r="O6" s="205" t="s">
        <v>25</v>
      </c>
    </row>
    <row r="7" spans="1:15" ht="15.75" x14ac:dyDescent="0.25">
      <c r="B7" s="200" t="s">
        <v>7</v>
      </c>
      <c r="C7" s="201">
        <v>3968258</v>
      </c>
      <c r="D7" s="201">
        <v>3465453</v>
      </c>
      <c r="E7" s="202">
        <v>2836852693</v>
      </c>
      <c r="F7" s="202">
        <v>2914078239</v>
      </c>
      <c r="G7" s="202">
        <v>2804429208</v>
      </c>
      <c r="H7" s="202">
        <v>2833537449</v>
      </c>
      <c r="I7" s="203">
        <f t="shared" si="0"/>
        <v>1.1700018297517989E-3</v>
      </c>
      <c r="J7" s="203">
        <f t="shared" si="1"/>
        <v>2.842411347992746E-2</v>
      </c>
      <c r="K7" s="203">
        <f t="shared" si="2"/>
        <v>-2.6500848524403708E-2</v>
      </c>
      <c r="L7" s="204">
        <f t="shared" si="3"/>
        <v>110.65988925246344</v>
      </c>
      <c r="M7" s="204">
        <f t="shared" si="4"/>
        <v>112.39974306290254</v>
      </c>
      <c r="N7" s="204">
        <f t="shared" si="4"/>
        <v>98.45208381885233</v>
      </c>
      <c r="O7" s="205" t="s">
        <v>26</v>
      </c>
    </row>
    <row r="8" spans="1:15" ht="15.75" x14ac:dyDescent="0.25">
      <c r="B8" s="200" t="s">
        <v>8</v>
      </c>
      <c r="C8" s="201">
        <v>4359263</v>
      </c>
      <c r="D8" s="201">
        <v>3968258</v>
      </c>
      <c r="E8" s="202">
        <v>2927444066</v>
      </c>
      <c r="F8" s="202">
        <v>2903029354</v>
      </c>
      <c r="G8" s="202">
        <v>2879786817</v>
      </c>
      <c r="H8" s="202">
        <v>2836852693</v>
      </c>
      <c r="I8" s="203">
        <f t="shared" si="0"/>
        <v>3.1933759981100263E-2</v>
      </c>
      <c r="J8" s="203">
        <f t="shared" si="1"/>
        <v>2.3327492880857781E-2</v>
      </c>
      <c r="K8" s="203">
        <f t="shared" si="2"/>
        <v>8.410080995687963E-3</v>
      </c>
      <c r="L8" s="204">
        <f t="shared" si="3"/>
        <v>114.19367559538675</v>
      </c>
      <c r="M8" s="204">
        <f t="shared" si="4"/>
        <v>115.02174726901265</v>
      </c>
      <c r="N8" s="204">
        <f t="shared" si="4"/>
        <v>99.280073817963142</v>
      </c>
      <c r="O8" s="205" t="s">
        <v>27</v>
      </c>
    </row>
    <row r="9" spans="1:15" ht="15.75" x14ac:dyDescent="0.25">
      <c r="B9" s="200" t="s">
        <v>9</v>
      </c>
      <c r="C9" s="201">
        <v>4699893</v>
      </c>
      <c r="D9" s="201">
        <v>4359263</v>
      </c>
      <c r="E9" s="202">
        <v>3030502560</v>
      </c>
      <c r="F9" s="202">
        <v>3029994484</v>
      </c>
      <c r="G9" s="202">
        <v>2961937228</v>
      </c>
      <c r="H9" s="202">
        <v>2927444066</v>
      </c>
      <c r="I9" s="203">
        <f t="shared" si="0"/>
        <v>3.5204257255311733E-2</v>
      </c>
      <c r="J9" s="203">
        <f t="shared" si="1"/>
        <v>3.5030701078474502E-2</v>
      </c>
      <c r="K9" s="203">
        <f t="shared" si="2"/>
        <v>1.6768215344376003E-4</v>
      </c>
      <c r="L9" s="204">
        <f t="shared" si="3"/>
        <v>118.21377912797635</v>
      </c>
      <c r="M9" s="204">
        <f t="shared" si="4"/>
        <v>119.05103971511727</v>
      </c>
      <c r="N9" s="204">
        <f t="shared" si="4"/>
        <v>99.296721314534992</v>
      </c>
      <c r="O9" s="205" t="s">
        <v>28</v>
      </c>
    </row>
    <row r="10" spans="1:15" ht="15.75" x14ac:dyDescent="0.25">
      <c r="B10" s="200" t="s">
        <v>10</v>
      </c>
      <c r="C10" s="201">
        <v>4967499</v>
      </c>
      <c r="D10" s="201">
        <v>4699893</v>
      </c>
      <c r="E10" s="202">
        <v>3252277420</v>
      </c>
      <c r="F10" s="202">
        <v>3051322361</v>
      </c>
      <c r="G10" s="202">
        <v>3201011457</v>
      </c>
      <c r="H10" s="202">
        <v>3030502560</v>
      </c>
      <c r="I10" s="203">
        <f t="shared" si="0"/>
        <v>7.3180885219248815E-2</v>
      </c>
      <c r="J10" s="203">
        <f t="shared" si="1"/>
        <v>6.8700819708267247E-3</v>
      </c>
      <c r="K10" s="203">
        <f t="shared" si="2"/>
        <v>6.5858350978734936E-2</v>
      </c>
      <c r="L10" s="204">
        <f t="shared" si="3"/>
        <v>126.86476812967442</v>
      </c>
      <c r="M10" s="204">
        <f t="shared" si="4"/>
        <v>119.86893011667227</v>
      </c>
      <c r="N10" s="204">
        <f t="shared" si="4"/>
        <v>105.83623963790527</v>
      </c>
      <c r="O10" s="205" t="s">
        <v>29</v>
      </c>
    </row>
    <row r="11" spans="1:15" ht="15.75" x14ac:dyDescent="0.25">
      <c r="B11" s="200" t="s">
        <v>11</v>
      </c>
      <c r="C11" s="201">
        <v>5162337</v>
      </c>
      <c r="D11" s="201">
        <v>4967499</v>
      </c>
      <c r="E11" s="202">
        <v>3402452724</v>
      </c>
      <c r="F11" s="202">
        <v>3267687650</v>
      </c>
      <c r="G11" s="202">
        <v>3376133503</v>
      </c>
      <c r="H11" s="202">
        <v>3252277420</v>
      </c>
      <c r="I11" s="203">
        <f t="shared" si="0"/>
        <v>4.6175428663155049E-2</v>
      </c>
      <c r="J11" s="203">
        <f t="shared" si="1"/>
        <v>4.7382889003362294E-3</v>
      </c>
      <c r="K11" s="203">
        <f t="shared" si="2"/>
        <v>4.1241724557119053E-2</v>
      </c>
      <c r="L11" s="204">
        <f t="shared" si="3"/>
        <v>132.72280318031392</v>
      </c>
      <c r="M11" s="204">
        <f t="shared" si="4"/>
        <v>120.43690373773929</v>
      </c>
      <c r="N11" s="204">
        <f t="shared" si="4"/>
        <v>110.201108681213</v>
      </c>
      <c r="O11" s="205" t="s">
        <v>30</v>
      </c>
    </row>
    <row r="12" spans="1:15" ht="15.75" x14ac:dyDescent="0.25">
      <c r="B12" s="200" t="s">
        <v>12</v>
      </c>
      <c r="C12" s="201">
        <v>5426763</v>
      </c>
      <c r="D12" s="201">
        <v>5162337</v>
      </c>
      <c r="E12" s="202">
        <v>3456507951</v>
      </c>
      <c r="F12" s="202">
        <v>3437180286</v>
      </c>
      <c r="G12" s="202">
        <v>3437012088</v>
      </c>
      <c r="H12" s="202">
        <v>3402452724</v>
      </c>
      <c r="I12" s="203">
        <f t="shared" si="0"/>
        <v>1.5887135365234784E-2</v>
      </c>
      <c r="J12" s="203">
        <f t="shared" si="1"/>
        <v>1.020662587169574E-2</v>
      </c>
      <c r="K12" s="203">
        <f t="shared" si="2"/>
        <v>5.6231164477242856E-3</v>
      </c>
      <c r="L12" s="204">
        <f t="shared" si="3"/>
        <v>134.83138832049298</v>
      </c>
      <c r="M12" s="204">
        <f t="shared" si="4"/>
        <v>121.66615815533582</v>
      </c>
      <c r="N12" s="204">
        <f t="shared" si="4"/>
        <v>110.82078234799577</v>
      </c>
      <c r="O12" s="205" t="s">
        <v>31</v>
      </c>
    </row>
    <row r="13" spans="1:15" ht="15.75" x14ac:dyDescent="0.25">
      <c r="B13" s="77"/>
      <c r="C13" s="77"/>
      <c r="D13" s="77"/>
      <c r="E13" s="77"/>
      <c r="F13" s="77"/>
      <c r="G13" s="77"/>
      <c r="H13" s="199" t="s">
        <v>128</v>
      </c>
      <c r="I13" s="206">
        <f>AVERAGE(I4:I12)</f>
        <v>3.8350354967128991E-2</v>
      </c>
      <c r="J13" s="206">
        <f>AVERAGE(J4:J12)</f>
        <v>2.4960833115848013E-2</v>
      </c>
      <c r="K13" s="206">
        <f>AVERAGE(K4:K12)</f>
        <v>1.3271297932761064E-2</v>
      </c>
      <c r="L13" s="77"/>
      <c r="M13" s="77"/>
      <c r="N13" s="77"/>
      <c r="O13" s="77"/>
    </row>
  </sheetData>
  <hyperlinks>
    <hyperlink ref="A1" location="Index!A1" display="Back to Index"/>
  </hyperlinks>
  <pageMargins left="0.7" right="0.7" top="0.75" bottom="0.75" header="0.3" footer="0.3"/>
  <pageSetup paperSize="9" scale="44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opLeftCell="B7" zoomScaleNormal="100" workbookViewId="0">
      <selection activeCell="J13" sqref="J13"/>
    </sheetView>
  </sheetViews>
  <sheetFormatPr defaultRowHeight="15" x14ac:dyDescent="0.25"/>
  <cols>
    <col min="1" max="1" width="14.85546875" bestFit="1" customWidth="1"/>
    <col min="2" max="2" width="13" customWidth="1"/>
    <col min="3" max="4" width="10.140625" bestFit="1" customWidth="1"/>
    <col min="5" max="8" width="15.42578125" bestFit="1" customWidth="1"/>
    <col min="9" max="9" width="8.42578125" bestFit="1" customWidth="1"/>
    <col min="10" max="10" width="16.5703125" bestFit="1" customWidth="1"/>
    <col min="11" max="11" width="8.85546875" bestFit="1" customWidth="1"/>
    <col min="12" max="12" width="8.42578125" bestFit="1" customWidth="1"/>
    <col min="13" max="13" width="14.42578125" bestFit="1" customWidth="1"/>
    <col min="14" max="14" width="8.85546875" bestFit="1" customWidth="1"/>
    <col min="15" max="15" width="20" customWidth="1"/>
  </cols>
  <sheetData>
    <row r="1" spans="1:16" x14ac:dyDescent="0.25">
      <c r="A1" s="17" t="s">
        <v>78</v>
      </c>
    </row>
    <row r="2" spans="1:16" ht="21" x14ac:dyDescent="0.35">
      <c r="B2" s="111" t="s">
        <v>63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0"/>
    </row>
    <row r="3" spans="1:16" ht="63" x14ac:dyDescent="0.3">
      <c r="B3" s="199" t="s">
        <v>0</v>
      </c>
      <c r="C3" s="199" t="s">
        <v>1</v>
      </c>
      <c r="D3" s="199" t="s">
        <v>2</v>
      </c>
      <c r="E3" s="199" t="s">
        <v>13</v>
      </c>
      <c r="F3" s="199" t="s">
        <v>14</v>
      </c>
      <c r="G3" s="199" t="s">
        <v>15</v>
      </c>
      <c r="H3" s="199" t="s">
        <v>16</v>
      </c>
      <c r="I3" s="199" t="s">
        <v>17</v>
      </c>
      <c r="J3" s="199" t="s">
        <v>18</v>
      </c>
      <c r="K3" s="199" t="s">
        <v>19</v>
      </c>
      <c r="L3" s="199" t="s">
        <v>20</v>
      </c>
      <c r="M3" s="199" t="s">
        <v>21</v>
      </c>
      <c r="N3" s="199" t="s">
        <v>22</v>
      </c>
      <c r="O3" s="199" t="s">
        <v>23</v>
      </c>
      <c r="P3" s="110"/>
    </row>
    <row r="4" spans="1:16" ht="18.75" x14ac:dyDescent="0.3">
      <c r="B4" s="231" t="s">
        <v>4</v>
      </c>
      <c r="C4" s="232">
        <v>1428561</v>
      </c>
      <c r="D4" s="232"/>
      <c r="E4" s="233">
        <v>639297106</v>
      </c>
      <c r="F4" s="233"/>
      <c r="G4" s="233"/>
      <c r="H4" s="233"/>
      <c r="I4" s="234"/>
      <c r="J4" s="234"/>
      <c r="K4" s="234"/>
      <c r="L4" s="235">
        <v>100</v>
      </c>
      <c r="M4" s="235">
        <v>100</v>
      </c>
      <c r="N4" s="235">
        <v>100</v>
      </c>
      <c r="O4" s="236"/>
      <c r="P4" s="110"/>
    </row>
    <row r="5" spans="1:16" ht="18.75" x14ac:dyDescent="0.3">
      <c r="B5" s="231" t="s">
        <v>5</v>
      </c>
      <c r="C5" s="232">
        <v>1902250</v>
      </c>
      <c r="D5" s="232">
        <v>1428561</v>
      </c>
      <c r="E5" s="233">
        <v>767466238</v>
      </c>
      <c r="F5" s="233">
        <v>701550421</v>
      </c>
      <c r="G5" s="233">
        <v>706747627</v>
      </c>
      <c r="H5" s="233">
        <v>639297106</v>
      </c>
      <c r="I5" s="234">
        <f t="shared" ref="I5:I12" si="0">E5/H5-1</f>
        <v>0.20048445518850833</v>
      </c>
      <c r="J5" s="234">
        <f t="shared" ref="J5:J12" si="1">F5/H5-1</f>
        <v>9.7377751933699574E-2</v>
      </c>
      <c r="K5" s="234">
        <f t="shared" ref="K5:K12" si="2">E5/F5-1</f>
        <v>9.3957347935224256E-2</v>
      </c>
      <c r="L5" s="235">
        <f t="shared" ref="L5:L12" si="3">L4+L4*I5</f>
        <v>120.04844551885083</v>
      </c>
      <c r="M5" s="235">
        <f t="shared" ref="M5:N12" si="4">M4+M4*J5</f>
        <v>109.73777519336996</v>
      </c>
      <c r="N5" s="235">
        <f t="shared" si="4"/>
        <v>109.39573479352242</v>
      </c>
      <c r="O5" s="236" t="s">
        <v>24</v>
      </c>
      <c r="P5" s="110"/>
    </row>
    <row r="6" spans="1:16" ht="18.75" x14ac:dyDescent="0.3">
      <c r="B6" s="231" t="s">
        <v>6</v>
      </c>
      <c r="C6" s="232">
        <v>2052554</v>
      </c>
      <c r="D6" s="232">
        <v>1902250</v>
      </c>
      <c r="E6" s="233">
        <v>819339031</v>
      </c>
      <c r="F6" s="233">
        <v>864146972</v>
      </c>
      <c r="G6" s="233">
        <v>724546441</v>
      </c>
      <c r="H6" s="233">
        <v>767466238</v>
      </c>
      <c r="I6" s="234">
        <f t="shared" si="0"/>
        <v>6.7589674218346607E-2</v>
      </c>
      <c r="J6" s="234">
        <f t="shared" si="1"/>
        <v>0.12597392460148837</v>
      </c>
      <c r="K6" s="234">
        <f t="shared" si="2"/>
        <v>-5.1852222424960348E-2</v>
      </c>
      <c r="L6" s="235">
        <f t="shared" si="3"/>
        <v>128.16248084188888</v>
      </c>
      <c r="M6" s="235">
        <f t="shared" si="4"/>
        <v>123.56187341151463</v>
      </c>
      <c r="N6" s="235">
        <f t="shared" si="4"/>
        <v>103.72332282066672</v>
      </c>
      <c r="O6" s="236" t="s">
        <v>25</v>
      </c>
      <c r="P6" s="110"/>
    </row>
    <row r="7" spans="1:16" ht="18.75" x14ac:dyDescent="0.3">
      <c r="B7" s="231" t="s">
        <v>7</v>
      </c>
      <c r="C7" s="232">
        <v>2382391</v>
      </c>
      <c r="D7" s="232">
        <v>2052554</v>
      </c>
      <c r="E7" s="233">
        <v>893831262</v>
      </c>
      <c r="F7" s="233">
        <v>997135604</v>
      </c>
      <c r="G7" s="233">
        <v>746750466</v>
      </c>
      <c r="H7" s="233">
        <v>819339031</v>
      </c>
      <c r="I7" s="234">
        <f t="shared" si="0"/>
        <v>9.0917469059276446E-2</v>
      </c>
      <c r="J7" s="234">
        <f t="shared" si="1"/>
        <v>0.21700000399468333</v>
      </c>
      <c r="K7" s="234">
        <f t="shared" si="2"/>
        <v>-0.10360109656660099</v>
      </c>
      <c r="L7" s="235">
        <f t="shared" si="3"/>
        <v>139.81468922839142</v>
      </c>
      <c r="M7" s="235">
        <f t="shared" si="4"/>
        <v>150.37480043540387</v>
      </c>
      <c r="N7" s="235">
        <f t="shared" si="4"/>
        <v>92.977472836914103</v>
      </c>
      <c r="O7" s="236" t="s">
        <v>26</v>
      </c>
      <c r="P7" s="110"/>
    </row>
    <row r="8" spans="1:16" ht="18.75" x14ac:dyDescent="0.3">
      <c r="B8" s="231" t="s">
        <v>8</v>
      </c>
      <c r="C8" s="232">
        <v>2525935</v>
      </c>
      <c r="D8" s="232">
        <v>2382391</v>
      </c>
      <c r="E8" s="233">
        <v>978097091</v>
      </c>
      <c r="F8" s="233">
        <v>930621506</v>
      </c>
      <c r="G8" s="233">
        <v>944674903</v>
      </c>
      <c r="H8" s="233">
        <v>893831262</v>
      </c>
      <c r="I8" s="234">
        <f t="shared" si="0"/>
        <v>9.4274873326146924E-2</v>
      </c>
      <c r="J8" s="234">
        <f t="shared" si="1"/>
        <v>4.11601669846271E-2</v>
      </c>
      <c r="K8" s="234">
        <f t="shared" si="2"/>
        <v>5.1014923568723169E-2</v>
      </c>
      <c r="L8" s="235">
        <f t="shared" si="3"/>
        <v>152.99570134453262</v>
      </c>
      <c r="M8" s="235">
        <f t="shared" si="4"/>
        <v>156.56425233160508</v>
      </c>
      <c r="N8" s="235">
        <f t="shared" si="4"/>
        <v>97.720711507302312</v>
      </c>
      <c r="O8" s="236" t="s">
        <v>27</v>
      </c>
      <c r="P8" s="110"/>
    </row>
    <row r="9" spans="1:16" ht="18.75" x14ac:dyDescent="0.3">
      <c r="B9" s="231" t="s">
        <v>9</v>
      </c>
      <c r="C9" s="232">
        <v>2540353</v>
      </c>
      <c r="D9" s="232">
        <v>2525935</v>
      </c>
      <c r="E9" s="233">
        <v>1094329673</v>
      </c>
      <c r="F9" s="233">
        <v>1042115112</v>
      </c>
      <c r="G9" s="233">
        <v>1034458897</v>
      </c>
      <c r="H9" s="233">
        <v>978097091</v>
      </c>
      <c r="I9" s="234">
        <f t="shared" si="0"/>
        <v>0.11883542346615572</v>
      </c>
      <c r="J9" s="234">
        <f t="shared" si="1"/>
        <v>6.5451601470921883E-2</v>
      </c>
      <c r="K9" s="234">
        <f t="shared" si="2"/>
        <v>5.0104408235469577E-2</v>
      </c>
      <c r="L9" s="235">
        <f t="shared" si="3"/>
        <v>171.17701030231166</v>
      </c>
      <c r="M9" s="235">
        <f t="shared" si="4"/>
        <v>166.81163337980615</v>
      </c>
      <c r="N9" s="235">
        <f t="shared" si="4"/>
        <v>102.61694992972474</v>
      </c>
      <c r="O9" s="236" t="s">
        <v>28</v>
      </c>
      <c r="P9" s="110"/>
    </row>
    <row r="10" spans="1:16" ht="18.75" x14ac:dyDescent="0.3">
      <c r="B10" s="231" t="s">
        <v>10</v>
      </c>
      <c r="C10" s="232">
        <v>2729954</v>
      </c>
      <c r="D10" s="232">
        <v>2540353</v>
      </c>
      <c r="E10" s="233">
        <v>1226079523</v>
      </c>
      <c r="F10" s="233">
        <v>1245858864</v>
      </c>
      <c r="G10" s="233">
        <v>1097903998</v>
      </c>
      <c r="H10" s="233">
        <v>1094329673</v>
      </c>
      <c r="I10" s="234">
        <f t="shared" si="0"/>
        <v>0.12039319891493072</v>
      </c>
      <c r="J10" s="234">
        <f t="shared" si="1"/>
        <v>0.13846758864227571</v>
      </c>
      <c r="K10" s="234">
        <f t="shared" si="2"/>
        <v>-1.5876068767930684E-2</v>
      </c>
      <c r="L10" s="235">
        <f t="shared" si="3"/>
        <v>191.785558153301</v>
      </c>
      <c r="M10" s="235">
        <f t="shared" si="4"/>
        <v>189.90963801138724</v>
      </c>
      <c r="N10" s="235">
        <f t="shared" si="4"/>
        <v>100.98779617588514</v>
      </c>
      <c r="O10" s="236" t="s">
        <v>29</v>
      </c>
      <c r="P10" s="110"/>
    </row>
    <row r="11" spans="1:16" ht="18.75" x14ac:dyDescent="0.3">
      <c r="B11" s="231" t="s">
        <v>11</v>
      </c>
      <c r="C11" s="232">
        <v>2913719</v>
      </c>
      <c r="D11" s="232">
        <v>2729954</v>
      </c>
      <c r="E11" s="233">
        <v>1323878860</v>
      </c>
      <c r="F11" s="233">
        <v>1267747120</v>
      </c>
      <c r="G11" s="233">
        <v>1287026531</v>
      </c>
      <c r="H11" s="233">
        <v>1226079523</v>
      </c>
      <c r="I11" s="234">
        <f t="shared" si="0"/>
        <v>7.9765900306941084E-2</v>
      </c>
      <c r="J11" s="234">
        <f t="shared" si="1"/>
        <v>3.3984416359916558E-2</v>
      </c>
      <c r="K11" s="234">
        <f t="shared" si="2"/>
        <v>4.427676396535607E-2</v>
      </c>
      <c r="L11" s="235">
        <f t="shared" si="3"/>
        <v>207.08350586526825</v>
      </c>
      <c r="M11" s="235">
        <f t="shared" si="4"/>
        <v>196.36360622032726</v>
      </c>
      <c r="N11" s="235">
        <f t="shared" si="4"/>
        <v>105.45920899054629</v>
      </c>
      <c r="O11" s="236" t="s">
        <v>30</v>
      </c>
      <c r="P11" s="110"/>
    </row>
    <row r="12" spans="1:16" ht="18.75" x14ac:dyDescent="0.3">
      <c r="B12" s="231" t="s">
        <v>12</v>
      </c>
      <c r="C12" s="232">
        <v>3102157</v>
      </c>
      <c r="D12" s="232">
        <v>2913719</v>
      </c>
      <c r="E12" s="233">
        <v>1362360220</v>
      </c>
      <c r="F12" s="233">
        <v>1417022502</v>
      </c>
      <c r="G12" s="233">
        <v>1276537651</v>
      </c>
      <c r="H12" s="233">
        <v>1323878860</v>
      </c>
      <c r="I12" s="234">
        <f t="shared" si="0"/>
        <v>2.9067130809838693E-2</v>
      </c>
      <c r="J12" s="234">
        <f t="shared" si="1"/>
        <v>7.0356620091357902E-2</v>
      </c>
      <c r="K12" s="234">
        <f t="shared" si="2"/>
        <v>-3.8575450935217415E-2</v>
      </c>
      <c r="L12" s="235">
        <f t="shared" si="3"/>
        <v>213.10282921881401</v>
      </c>
      <c r="M12" s="235">
        <f t="shared" si="4"/>
        <v>210.17908586293981</v>
      </c>
      <c r="N12" s="235">
        <f t="shared" si="4"/>
        <v>101.39107244846463</v>
      </c>
      <c r="O12" s="236" t="s">
        <v>31</v>
      </c>
      <c r="P12" s="110"/>
    </row>
    <row r="13" spans="1:16" ht="18.75" x14ac:dyDescent="0.3">
      <c r="B13" s="77"/>
      <c r="C13" s="77"/>
      <c r="D13" s="77"/>
      <c r="E13" s="77"/>
      <c r="F13" s="77"/>
      <c r="G13" s="77"/>
      <c r="H13" s="199" t="s">
        <v>128</v>
      </c>
      <c r="I13" s="206">
        <f>AVERAGE(I4:I12)</f>
        <v>0.10016601566126807</v>
      </c>
      <c r="J13" s="206">
        <f>AVERAGE(J4:J12)</f>
        <v>9.8721509259871304E-2</v>
      </c>
      <c r="K13" s="206">
        <f>AVERAGE(K4:K12)</f>
        <v>3.6810756262579541E-3</v>
      </c>
      <c r="L13" s="77"/>
      <c r="M13" s="77"/>
      <c r="N13" s="77"/>
      <c r="O13" s="77"/>
      <c r="P13" s="110"/>
    </row>
  </sheetData>
  <hyperlinks>
    <hyperlink ref="A1" location="Index!A1" display="Back to Index"/>
  </hyperlinks>
  <pageMargins left="0.7" right="0.7" top="0.75" bottom="0.75" header="0.3" footer="0.3"/>
  <pageSetup paperSize="9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Index</vt:lpstr>
      <vt:lpstr>General Information</vt:lpstr>
      <vt:lpstr>Summary Table</vt:lpstr>
      <vt:lpstr>Summary Graphs</vt:lpstr>
      <vt:lpstr>HBC-Inpatient</vt:lpstr>
      <vt:lpstr>HBC-Outpatient</vt:lpstr>
      <vt:lpstr>HBC-A&amp;E</vt:lpstr>
      <vt:lpstr>HBC-Specialist Services</vt:lpstr>
      <vt:lpstr>D&amp;T-Chemotherapy</vt:lpstr>
      <vt:lpstr>D&amp;T-Radiotherapy</vt:lpstr>
      <vt:lpstr>D&amp;T-High Cost Drugs</vt:lpstr>
      <vt:lpstr>D&amp;T-Radiology</vt:lpstr>
      <vt:lpstr>D&amp;T-Diagnostic Test</vt:lpstr>
      <vt:lpstr>D&amp;T-Renal Dialysis</vt:lpstr>
      <vt:lpstr> MH-Mental Health Services</vt:lpstr>
      <vt:lpstr>PC-Primary Care</vt:lpstr>
      <vt:lpstr>CC-Community Prescribing</vt:lpstr>
      <vt:lpstr>CC-Community Care</vt:lpstr>
      <vt:lpstr>CC-Optometry &amp; Dentistry</vt:lpstr>
      <vt:lpstr>CC-Rehabilitation</vt:lpstr>
      <vt:lpstr>O-Other</vt:lpstr>
      <vt:lpstr>Share of overall expenditure</vt:lpstr>
      <vt:lpstr>HCE per capita</vt:lpstr>
      <vt:lpstr>ONS pop trends</vt:lpstr>
      <vt:lpstr>' MH-Mental Health Services'!Print_Area</vt:lpstr>
      <vt:lpstr>'CC-Community Care'!Print_Area</vt:lpstr>
      <vt:lpstr>'CC-Community Prescribing'!Print_Area</vt:lpstr>
      <vt:lpstr>'CC-Optometry &amp; Dentistry'!Print_Area</vt:lpstr>
      <vt:lpstr>'CC-Rehabilitation'!Print_Area</vt:lpstr>
      <vt:lpstr>'D&amp;T-Chemotherapy'!Print_Area</vt:lpstr>
      <vt:lpstr>'D&amp;T-Diagnostic Test'!Print_Area</vt:lpstr>
      <vt:lpstr>'D&amp;T-High Cost Drugs'!Print_Area</vt:lpstr>
      <vt:lpstr>'D&amp;T-Radiology'!Print_Area</vt:lpstr>
      <vt:lpstr>'D&amp;T-Radiotherapy'!Print_Area</vt:lpstr>
      <vt:lpstr>'D&amp;T-Renal Dialysis'!Print_Area</vt:lpstr>
      <vt:lpstr>'General Information'!Print_Area</vt:lpstr>
      <vt:lpstr>'HBC-A&amp;E'!Print_Area</vt:lpstr>
      <vt:lpstr>'HBC-Inpatient'!Print_Area</vt:lpstr>
      <vt:lpstr>'HBC-Outpatient'!Print_Area</vt:lpstr>
      <vt:lpstr>'HBC-Specialist Services'!Print_Area</vt:lpstr>
      <vt:lpstr>'HCE per capita'!Print_Area</vt:lpstr>
      <vt:lpstr>Index!Print_Area</vt:lpstr>
      <vt:lpstr>'ONS pop trends'!Print_Area</vt:lpstr>
      <vt:lpstr>'O-Other'!Print_Area</vt:lpstr>
      <vt:lpstr>'PC-Primary Care'!Print_Area</vt:lpstr>
      <vt:lpstr>'Share of overall expenditure'!Print_Area</vt:lpstr>
      <vt:lpstr>'Summary Graphs'!Print_Area</vt:lpstr>
      <vt:lpstr>'Summary Table'!Print_Area</vt:lpstr>
    </vt:vector>
  </TitlesOfParts>
  <Company>University of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Idaira Rodriguez Santana</dc:creator>
  <cp:lastModifiedBy>Gill Forder</cp:lastModifiedBy>
  <cp:lastPrinted>2019-02-28T18:10:52Z</cp:lastPrinted>
  <dcterms:created xsi:type="dcterms:W3CDTF">2018-11-27T15:59:18Z</dcterms:created>
  <dcterms:modified xsi:type="dcterms:W3CDTF">2019-08-19T08:17:42Z</dcterms:modified>
</cp:coreProperties>
</file>